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ТП" sheetId="1" r:id="rId1"/>
    <sheet name="доп.ТП" sheetId="3" r:id="rId2"/>
    <sheet name="ВЛ" sheetId="2" r:id="rId3"/>
    <sheet name="доп.ВЛ" sheetId="4" r:id="rId4"/>
  </sheets>
  <definedNames>
    <definedName name="_xlnm.Print_Area" localSheetId="2">ВЛ!$A$1:$K$74</definedName>
    <definedName name="_xlnm.Print_Area" localSheetId="1">доп.ТП!$A$1:$K$60</definedName>
    <definedName name="_xlnm.Print_Area" localSheetId="0">ТП!$A$1:$K$61</definedName>
  </definedNames>
  <calcPr calcId="124519"/>
</workbook>
</file>

<file path=xl/calcChain.xml><?xml version="1.0" encoding="utf-8"?>
<calcChain xmlns="http://schemas.openxmlformats.org/spreadsheetml/2006/main">
  <c r="D60" i="4"/>
  <c r="F60"/>
  <c r="H60"/>
  <c r="J60"/>
  <c r="K60"/>
  <c r="D44" i="3"/>
  <c r="K50" i="1"/>
  <c r="J50"/>
  <c r="H50"/>
  <c r="K36"/>
  <c r="J36"/>
  <c r="H36"/>
  <c r="F36"/>
  <c r="D36"/>
  <c r="K16" i="3"/>
  <c r="J16"/>
  <c r="H16"/>
  <c r="F16"/>
  <c r="D16"/>
  <c r="H42" i="1"/>
  <c r="H39"/>
  <c r="D45" i="2"/>
  <c r="J45" s="1"/>
  <c r="K25" i="4"/>
  <c r="J25"/>
  <c r="H25"/>
  <c r="F25"/>
  <c r="D25"/>
  <c r="D44" i="2"/>
  <c r="H44" s="1"/>
  <c r="D43"/>
  <c r="J43" s="1"/>
  <c r="D42"/>
  <c r="D41"/>
  <c r="J41" s="1"/>
  <c r="D40"/>
  <c r="H40" s="1"/>
  <c r="D33"/>
  <c r="J33" s="1"/>
  <c r="D35"/>
  <c r="J35" s="1"/>
  <c r="D34"/>
  <c r="J34" s="1"/>
  <c r="D25"/>
  <c r="J25" s="1"/>
  <c r="D24"/>
  <c r="J24" s="1"/>
  <c r="K44" i="3"/>
  <c r="J44"/>
  <c r="H44"/>
  <c r="F44"/>
  <c r="K38"/>
  <c r="J38"/>
  <c r="H38"/>
  <c r="F38"/>
  <c r="D38"/>
  <c r="K21"/>
  <c r="J21"/>
  <c r="H21"/>
  <c r="F21"/>
  <c r="D21"/>
  <c r="F49" i="1"/>
  <c r="D49"/>
  <c r="D56" i="2"/>
  <c r="D55"/>
  <c r="H21"/>
  <c r="D20"/>
  <c r="J20" s="1"/>
  <c r="H60"/>
  <c r="J60"/>
  <c r="J23"/>
  <c r="D32"/>
  <c r="J32" s="1"/>
  <c r="D30"/>
  <c r="J30" s="1"/>
  <c r="D29"/>
  <c r="J29" s="1"/>
  <c r="D27"/>
  <c r="J27" s="1"/>
  <c r="K60"/>
  <c r="F60"/>
  <c r="K36"/>
  <c r="F36"/>
  <c r="K47"/>
  <c r="J45" i="3" l="1"/>
  <c r="H45"/>
  <c r="F45"/>
  <c r="D45"/>
  <c r="K45"/>
  <c r="H20" i="2"/>
  <c r="F61" i="4"/>
  <c r="D61"/>
  <c r="K61"/>
  <c r="J61"/>
  <c r="H61"/>
  <c r="J21" i="2"/>
  <c r="H43"/>
  <c r="H25"/>
  <c r="H32"/>
  <c r="H30"/>
  <c r="H35"/>
  <c r="J40"/>
  <c r="J42"/>
  <c r="J44"/>
  <c r="H29"/>
  <c r="H34"/>
  <c r="H27"/>
  <c r="D53"/>
  <c r="D60"/>
  <c r="D47"/>
  <c r="D36"/>
  <c r="H47" l="1"/>
  <c r="J47"/>
  <c r="H36"/>
  <c r="D61"/>
  <c r="J22" l="1"/>
  <c r="J36" l="1"/>
  <c r="K53" l="1"/>
  <c r="K61" s="1"/>
  <c r="F53"/>
  <c r="F47"/>
  <c r="K17"/>
  <c r="J17"/>
  <c r="F61" l="1"/>
  <c r="J53"/>
  <c r="J61" s="1"/>
  <c r="H53"/>
  <c r="H61" s="1"/>
  <c r="K62" l="1"/>
  <c r="J62" l="1"/>
  <c r="H17"/>
  <c r="H62" s="1"/>
  <c r="F17"/>
  <c r="F62" s="1"/>
  <c r="D17"/>
  <c r="D62" s="1"/>
  <c r="J42" i="1"/>
  <c r="K49"/>
  <c r="J49"/>
  <c r="K42"/>
  <c r="K39"/>
  <c r="J39"/>
  <c r="H49"/>
  <c r="H15"/>
  <c r="F42"/>
  <c r="F50" s="1"/>
  <c r="F39"/>
  <c r="F15"/>
  <c r="D39"/>
  <c r="D42"/>
  <c r="D15"/>
  <c r="D50" l="1"/>
  <c r="D51" s="1"/>
  <c r="K51"/>
  <c r="J51"/>
  <c r="F51"/>
  <c r="H51"/>
</calcChain>
</file>

<file path=xl/sharedStrings.xml><?xml version="1.0" encoding="utf-8"?>
<sst xmlns="http://schemas.openxmlformats.org/spreadsheetml/2006/main" count="430" uniqueCount="240">
  <si>
    <t>"СОГЛАСОВАНО"</t>
  </si>
  <si>
    <t>"УТВЕРЖДАЮ"</t>
  </si>
  <si>
    <t>Начальник ПЭО</t>
  </si>
  <si>
    <t>№ п\п</t>
  </si>
  <si>
    <t>Наименование работ</t>
  </si>
  <si>
    <t>Количество</t>
  </si>
  <si>
    <t>Стоимость работ</t>
  </si>
  <si>
    <t>Затраты на материалы</t>
  </si>
  <si>
    <t>Затраты времени</t>
  </si>
  <si>
    <t>план</t>
  </si>
  <si>
    <t>факт</t>
  </si>
  <si>
    <t>по смете</t>
  </si>
  <si>
    <t>по факту</t>
  </si>
  <si>
    <t>нормочасы по Гранд- смете</t>
  </si>
  <si>
    <t>часы по наряд- допускам</t>
  </si>
  <si>
    <t>машино- часы, учтенные в расцентках</t>
  </si>
  <si>
    <t>меха- низмо- часы, не учтенные в расценках</t>
  </si>
  <si>
    <t>1</t>
  </si>
  <si>
    <t>2</t>
  </si>
  <si>
    <t>1.1</t>
  </si>
  <si>
    <t>Силовые трансформаторы</t>
  </si>
  <si>
    <t>1.1.1</t>
  </si>
  <si>
    <t>1 шт</t>
  </si>
  <si>
    <t>Итого:</t>
  </si>
  <si>
    <t>2.1</t>
  </si>
  <si>
    <t>Трансформаторные подстанции</t>
  </si>
  <si>
    <t>2.2</t>
  </si>
  <si>
    <t>КЛ 0,4 кВ</t>
  </si>
  <si>
    <t>2.3</t>
  </si>
  <si>
    <t>КЛ 6-10 кВ</t>
  </si>
  <si>
    <t>2.4</t>
  </si>
  <si>
    <t>Итого текущий и капитальный ремонт:</t>
  </si>
  <si>
    <t>Ремонт КЛ-0,4кВ по дефектам</t>
  </si>
  <si>
    <t>Ремонт КЛ-6/10кВ по дефектам</t>
  </si>
  <si>
    <t>Начальник ПТО</t>
  </si>
  <si>
    <t>Ревизия и наладка РЗА</t>
  </si>
  <si>
    <t>Всего кап.ремонт:</t>
  </si>
  <si>
    <t>Всего за текущий ремонт:</t>
  </si>
  <si>
    <t>Е.Л.Мазоватов</t>
  </si>
  <si>
    <t>Начальник ТПиКЛ</t>
  </si>
  <si>
    <t>М.Д.Шаймарданов</t>
  </si>
  <si>
    <t>Инвестиционная программа на 2023г</t>
  </si>
  <si>
    <t>2-й этап строительства сетей внутреннего эл.снабж. мкр.Южный, Юго-Западный ГО г.Октябрьский в рамках тех.присоединения (Корректировка СТП-6/04,кВ мощностью 63кВА-1шт)</t>
  </si>
  <si>
    <t>Реконструкция сетей электроснабжения проходящих по территории 33 мкр. ГО г.Октябрьский РБ. (2КЛ-10кВ АСБу-3х185 L=1,85км, БКТП-1шт)</t>
  </si>
  <si>
    <t>Тех.присоединение 2023</t>
  </si>
  <si>
    <t xml:space="preserve">Капитальный ремонт ОС </t>
  </si>
  <si>
    <t xml:space="preserve">Текущий ремонт ОС </t>
  </si>
  <si>
    <t>Капитальный ремонт ОС</t>
  </si>
  <si>
    <t>Воздушные линии</t>
  </si>
  <si>
    <t>Текущий ремонт ОС</t>
  </si>
  <si>
    <t>2.2.</t>
  </si>
  <si>
    <t>Электроснабжение базовой станции связи (БС) Октябрьский в Туймазинском районе</t>
  </si>
  <si>
    <t>Замена приборов учета эл/энергии потребителей в целях исполнения ФЗ №522 от 27.12.2018г.</t>
  </si>
  <si>
    <t>Реконструкция сетей электроснабжения проходящих по территории 33 мкр. ГО г.Октябрьский РБ. (2КЛ-10кВ АСБу-3х185 L=1,85км, БКТП-1шт, ВЛЗ-10кВ СИП3-1х50 L=0,07м, КСО-366-1шт, КСО-298-1шт)</t>
  </si>
  <si>
    <t>Электроснабжение участков под ИЖС по адресу 2-й проезд Кооперативной. Строительство КТП, ТМГ</t>
  </si>
  <si>
    <t xml:space="preserve">Электроснабжение участков под ИЖС по адресу 2-й проезд Кооперативной. </t>
  </si>
  <si>
    <t>ИТОГО ПО ФОРМЕ:</t>
  </si>
  <si>
    <t>Начальник ВЛ</t>
  </si>
  <si>
    <t>Р.Т.Марданшин</t>
  </si>
  <si>
    <t>ТО-1 Воздушные линии 0,4кВ (обходы, осмотры)</t>
  </si>
  <si>
    <t>ТО-2 Воздушные линии 0,4кВ (с отключениями)</t>
  </si>
  <si>
    <t>ТО-1 Воздушные линии 6/10кВ (обходы и осмотры)</t>
  </si>
  <si>
    <t>2.3.</t>
  </si>
  <si>
    <t>ТО-2 Воздушные линии 6/10кВ. Замена РВО (Испытание,замена) (с отключениями)</t>
  </si>
  <si>
    <t>2.4.</t>
  </si>
  <si>
    <t>Составил:</t>
  </si>
  <si>
    <t>РП/ТП-011, РУ-6кВ, яч.6 замена т/т 200/5</t>
  </si>
  <si>
    <t>РП/ТП-011, РУ-6кВ, яч.9 замена т/т 200/5</t>
  </si>
  <si>
    <t>РП/ТП-011, РУ-6кВ, яч.5 замена т/н</t>
  </si>
  <si>
    <t>РП/ТП-011, РУ-6кВ, яч.10 замена т/н</t>
  </si>
  <si>
    <t>ТП-559, РУ-6кВ, яч.2 замена т/т 150/5</t>
  </si>
  <si>
    <t>ТП-559, РУ-6кВ, яч.5 замена т/н</t>
  </si>
  <si>
    <t>ТП-506, РУ-6кВ, яч.1 замена т/т 30/5</t>
  </si>
  <si>
    <t>ТП-506, РУ-6кВ, яч.3 замена т/н</t>
  </si>
  <si>
    <t>РП-16, РУ-6кВ, яч.16 установка т/т 50/5</t>
  </si>
  <si>
    <t>РП-16, РУ-6кВ, яч.1 установка т/т 50/5</t>
  </si>
  <si>
    <t>РП-16, РУ-6кВ, яч.2 установка т/т 50/5</t>
  </si>
  <si>
    <t>РП-16, РУ-6кВ, яч.5 замена т/н</t>
  </si>
  <si>
    <t>РП-16, РУ-6кВ, яч.12 замена т/н</t>
  </si>
  <si>
    <t>ЦРП-2 "ОЗНПО" (организация учета на границе для ТП-169), РУ-6кВ, яч.5 - замена т/т 10/5 и тн</t>
  </si>
  <si>
    <t>ЦРП-2 "ОЗНПО" (организация учета на границе для ТП-169), РУ-6кВ, яч.12 - замена т/т 10/5 и тн</t>
  </si>
  <si>
    <t>По инвестпрограмме 2023г. Монтаж(замена) в/в т/тока и т/напряжения:</t>
  </si>
  <si>
    <t>1 шт.</t>
  </si>
  <si>
    <t>1715 м.</t>
  </si>
  <si>
    <t>ТП-039 ф. Фотосалон Замена голого провода на СИП с увеличением сечения</t>
  </si>
  <si>
    <t>ТП-035 ф.Ленина, 42. Замена голого провода на СИП с увеличением сечения</t>
  </si>
  <si>
    <t>ТП-101 ф.Чкалова Замена голого провода на СИП с увеличением сечения</t>
  </si>
  <si>
    <t>ТП-149 ф.Майская Замена голого провода на СИП с увеличением сечения</t>
  </si>
  <si>
    <t>ТП-050 Северная 28 Замена голого провода на СИП с увеличением сечения</t>
  </si>
  <si>
    <t>ТП-054 ф.Горздрав. Замена голого провода на СИП с увеличением сечени</t>
  </si>
  <si>
    <t>1475 м.</t>
  </si>
  <si>
    <t>1220 м.</t>
  </si>
  <si>
    <t>1795 м.</t>
  </si>
  <si>
    <t>1165 м.</t>
  </si>
  <si>
    <t>2517 м.</t>
  </si>
  <si>
    <t xml:space="preserve">  ЛЭП-0,4кВ от ТП-189 ф.Достоевского</t>
  </si>
  <si>
    <t>593 м.</t>
  </si>
  <si>
    <r>
      <t xml:space="preserve">АО CВЯЗЬТРАНСНЕФТЬ
Коваль Олег Владимирович.  </t>
    </r>
    <r>
      <rPr>
        <b/>
        <sz val="9"/>
        <rFont val="Arial"/>
        <family val="2"/>
        <charset val="204"/>
      </rPr>
      <t>Монтаж ПКУ+Реклоузер+ВЛЗ</t>
    </r>
    <r>
      <rPr>
        <sz val="9"/>
        <rFont val="Arial"/>
        <family val="2"/>
        <charset val="204"/>
      </rPr>
      <t xml:space="preserve"> для электроснабжения базовой станции связи (БС) Октябрьский расположенной по адресу: Республика Башкортостан, Туймазинский район.. </t>
    </r>
    <r>
      <rPr>
        <b/>
        <sz val="9"/>
        <rFont val="Arial"/>
        <family val="2"/>
        <charset val="204"/>
      </rPr>
      <t>ЗП-378</t>
    </r>
  </si>
  <si>
    <r>
      <t xml:space="preserve">Гайнуллин Альберт Маратович. Установка и допуск в эксплуатацию приборов учета электрической энергии и мощности на опоре ВЛИ-0,4кВ СНТ "Ручеек" от ТП-6/0,4кВ СНТ "Ручеек". </t>
    </r>
    <r>
      <rPr>
        <b/>
        <sz val="9"/>
        <color theme="1"/>
        <rFont val="Arial"/>
        <family val="2"/>
        <charset val="204"/>
      </rPr>
      <t>ЗП-604</t>
    </r>
  </si>
  <si>
    <r>
      <t xml:space="preserve">2-й этап строительства сетей внутреннего эл.снабж. мкр.Южный, Юго-Западный ГО г.Октябрьский в рамках тех.присоединения (Корректировка СТП-6/04,кВ мощностью 63кВА-1шт). </t>
    </r>
    <r>
      <rPr>
        <b/>
        <sz val="9"/>
        <rFont val="Arial"/>
        <family val="2"/>
        <charset val="204"/>
      </rPr>
      <t>ЗП-369,402,691, 265,327</t>
    </r>
  </si>
  <si>
    <r>
      <t xml:space="preserve">Абдуллин Альфред Фаязович
Индивидуальный жилой дом, расположенный по адресу: РБ, г. Октябрьский, ул. Южная, 14, кв.1, в связи с увеличением мощности. </t>
    </r>
    <r>
      <rPr>
        <b/>
        <sz val="9"/>
        <color theme="1"/>
        <rFont val="Arial"/>
        <family val="2"/>
        <charset val="204"/>
      </rPr>
      <t>ЗП-690.</t>
    </r>
  </si>
  <si>
    <r>
      <t xml:space="preserve">Каримов Азат Рустамович
Временное присоединение ЛЭП-0,4кВ для электроснабжения бытового вагончика, расположенного по адресу: РБ, городской округ город Октябрьский. Монтаж прибора учета в ТП-614.  28 микрорайон. </t>
    </r>
    <r>
      <rPr>
        <b/>
        <sz val="9"/>
        <rFont val="Arial"/>
        <family val="2"/>
        <charset val="204"/>
      </rPr>
      <t>ЗП-296</t>
    </r>
  </si>
  <si>
    <r>
      <t>Шайхлисламов Радик Шагитович (Общество с ограниченной ответственностью "СПЕЦЭКОТРАНС")
Пункт приема вторичного сырья, расположенный по адресу: РБ, г. Октябрьский, в районе жилого дома по ул. Комсомольская, 20А. Установка и допуск в эксплуатацию приборов учета электрической энергии и мощности на опоре № 2 ВЛИ-0,4кВ фид. "Берг, ул.Садовое кольцо, 4б" от ТП-085.</t>
    </r>
    <r>
      <rPr>
        <b/>
        <sz val="9"/>
        <color theme="1"/>
        <rFont val="Arial"/>
        <family val="2"/>
        <charset val="204"/>
      </rPr>
      <t>ЗП-311.</t>
    </r>
  </si>
  <si>
    <r>
      <t xml:space="preserve">Пономарева Татьяна Михайловна
Индивидуальный садовый дом, расположенный по адресу: РБ, г. Октябрьский, садоводческое товарищество «Незабудка», участок 248. Установка и допуск в эксплуатацию приборов учета электрической энергии и мощности на опоре ВЛИ-0,4кВ фид. "СНТ Незабудка" от ТП-266 </t>
    </r>
    <r>
      <rPr>
        <b/>
        <sz val="9"/>
        <color theme="1"/>
        <rFont val="Arial"/>
        <family val="2"/>
        <charset val="204"/>
      </rPr>
      <t>ЗП-320.</t>
    </r>
  </si>
  <si>
    <r>
      <t xml:space="preserve">Вильданова Гузель Фаритовна
Индивидуальный жилой дом, расположенный по адресу: г. Октябрьский, ул. Центральная, д. 52,Монтаж прибора учета. </t>
    </r>
    <r>
      <rPr>
        <b/>
        <sz val="9"/>
        <color theme="1"/>
        <rFont val="Arial"/>
        <family val="2"/>
        <charset val="204"/>
      </rPr>
      <t>ЗП-334</t>
    </r>
  </si>
  <si>
    <r>
      <t>Абдуллин Рамис Назирович
Индивидуальный жилой дом, расположенный по адресу: РБ, г. Октябрьский, ул. Матросова, участок № 114/1,. Монтаж прибора учета.</t>
    </r>
    <r>
      <rPr>
        <b/>
        <sz val="9"/>
        <color theme="1"/>
        <rFont val="Arial"/>
        <family val="2"/>
        <charset val="204"/>
      </rPr>
      <t xml:space="preserve"> ЗП-398</t>
    </r>
  </si>
  <si>
    <r>
      <t>Абдуллин Рамис Назирович
Индивидуальный жилой дом, расположенный по адресу: РБ, г. Октябрьский, ул. Матросова, участок № 114/2,. Монтаж прибора учета.</t>
    </r>
    <r>
      <rPr>
        <b/>
        <sz val="9"/>
        <color theme="1"/>
        <rFont val="Arial"/>
        <family val="2"/>
        <charset val="204"/>
      </rPr>
      <t xml:space="preserve"> ЗП-399</t>
    </r>
  </si>
  <si>
    <r>
      <t xml:space="preserve">Темиров Баходир Эркинович
Индивидуальный садовый дом, расположенный по адресу: РБ, г. Октябрьский, С/т «Акташ», участок № 35, Монтаж прибора учета. </t>
    </r>
    <r>
      <rPr>
        <b/>
        <sz val="9"/>
        <color theme="1"/>
        <rFont val="Arial"/>
        <family val="2"/>
        <charset val="204"/>
      </rPr>
      <t>ЗП-413</t>
    </r>
  </si>
  <si>
    <r>
      <t xml:space="preserve">Глухарев Геннадий Данилович
Объект: индивидуальный жилой дом. Расположен по адресу: г.Октябрьский, ул.Горная, д.63а. Монтаж прибора учета. </t>
    </r>
    <r>
      <rPr>
        <b/>
        <sz val="9"/>
        <color theme="1"/>
        <rFont val="Arial"/>
        <family val="2"/>
        <charset val="204"/>
      </rPr>
      <t>ЗП-416</t>
    </r>
  </si>
  <si>
    <r>
      <t>АО CВЯЗЬТРАНСНЕФТЬ
Коваль Олег Владимирович.  Монтаж ПКУ+Реклоузер+ВЛЗ для электроснабжения базовой станции связи (БС) Октябрьский расположенной по адресу: Республика Башкортостан, Туймазинский район..</t>
    </r>
    <r>
      <rPr>
        <b/>
        <sz val="9"/>
        <color theme="1"/>
        <rFont val="Arial"/>
        <family val="2"/>
        <charset val="204"/>
      </rPr>
      <t xml:space="preserve"> ЗП-378</t>
    </r>
  </si>
  <si>
    <t>Согласно предписания Прокуратуры и Ростехнадзора от - вырубка кустарников , подрезка деревьев , угрожающих падением на ВЛ ВЛ-0,4кВ от ТП-33/ф.Крестьянская</t>
  </si>
  <si>
    <t xml:space="preserve">Согласно предписания Прокуратуры и Ростехнадзора от - вырубка кустарников , подрезка деревьев,  угрожающих падением на ВЛ ВЛ-0,4кВ от ТП-33/ф.Речная, Набережная </t>
  </si>
  <si>
    <t>Согласно предписания Прокуратуры и Ростехнадзора от - нанесение постоянных знаков на опорах ВЛ, содержащих диспетчерские наименования ВЛ-0,4кВ от ТП-084/ф.Отрадная</t>
  </si>
  <si>
    <t>Согласно предписания Прокуратуры и Ростехнадзора от - нанесение постоянных знаков на опорах ВЛ, содержащих диспетчерские наименования ВЛ-0,4кВ от ТП-186/ф.Верхняя</t>
  </si>
  <si>
    <t>Согласно предписания Прокуратуры и Ростехнадзора от - антикоррозионная защита стальных опор и металлических деталей ж/б опор, грозозащитных тросов и грозовых элементов опор должна обновлятся по решению владельца ВЛ. ВЛ-6кВ ф.12-29 оп.26</t>
  </si>
  <si>
    <t>1108м.</t>
  </si>
  <si>
    <t>160 м.</t>
  </si>
  <si>
    <t>250 м.</t>
  </si>
  <si>
    <t>500 м.</t>
  </si>
  <si>
    <t>440 м.</t>
  </si>
  <si>
    <t>Согласно предписания Прокуратуры и Ростехнадзора от - чистка (обмывка) изоляции, замена загрязненных изоляторов, применение гидрофобных покрытий изоляции на ВЛ-6кВ ф.04-34 оп.1-оп.11</t>
  </si>
  <si>
    <t>300 м.</t>
  </si>
  <si>
    <t>1 250м.</t>
  </si>
  <si>
    <t>Согласно предписания Прокуратуры и Ростехнадзора от - вырубка кустарников , подрезка деревьев,  угрожающих падением на ВЛ-6кВ ф.12-08</t>
  </si>
  <si>
    <t>План работ по участку  ТПиКЛ на АВГУСТ  2023 г.</t>
  </si>
  <si>
    <t>План работ по участку  ВЛ на АВГУСТ  2023 г.</t>
  </si>
  <si>
    <t>Ремонт ТМ-1000кВА</t>
  </si>
  <si>
    <t>ТО-1 ТП-051</t>
  </si>
  <si>
    <t>ТП-063</t>
  </si>
  <si>
    <t>ТП-151</t>
  </si>
  <si>
    <t>РП-2</t>
  </si>
  <si>
    <t>РП-7</t>
  </si>
  <si>
    <t>РП-9</t>
  </si>
  <si>
    <t>КВМ 12-18/12-16</t>
  </si>
  <si>
    <t>ТО-1 ТП-055а</t>
  </si>
  <si>
    <t>ТО-1 ТП-063</t>
  </si>
  <si>
    <t>ТО-1 ТП-095</t>
  </si>
  <si>
    <t>ТО-1 ТП-126</t>
  </si>
  <si>
    <t>ТО-1 ТП-140</t>
  </si>
  <si>
    <t>ТО-1 ТП-143</t>
  </si>
  <si>
    <t>ТО-1 ТП-151</t>
  </si>
  <si>
    <t>ТО-1 ТП-153</t>
  </si>
  <si>
    <t>ТО-1 ТП-158</t>
  </si>
  <si>
    <t>ТО-1 ТП-187</t>
  </si>
  <si>
    <t>ТО-1 ТП-238</t>
  </si>
  <si>
    <t>ТО-1 РП-2</t>
  </si>
  <si>
    <t>ТО-1 РП-7</t>
  </si>
  <si>
    <t>ТО-1 РП-9</t>
  </si>
  <si>
    <t>ТО-1 РП-12</t>
  </si>
  <si>
    <t>ТП-095 монтаж СВН</t>
  </si>
  <si>
    <t>Дополнение к Плану работ по участку  ТПиКЛ на АВГУСТ  2023 г.</t>
  </si>
  <si>
    <t>ф.28-01 к ТП-065</t>
  </si>
  <si>
    <t>ф.28-03 к ТП-228, 187</t>
  </si>
  <si>
    <t>ф.28-29 к ТП-250,251,252</t>
  </si>
  <si>
    <t>ф.29-05 к ТП-29, 128,204,218</t>
  </si>
  <si>
    <t>ф.11-45 от ТП-040, 015</t>
  </si>
  <si>
    <t>ф.70-34 от ТП-240 к ТП-241, 242,243,244</t>
  </si>
  <si>
    <t>ТП-010 ф.почта, Дет.сад, Горсвет</t>
  </si>
  <si>
    <t>ТП-028 Регпалата, Комсомольская, Сбербанк, Ателье Чайка</t>
  </si>
  <si>
    <t>ТП-038/Муллаяна, 2пр.Лазо, Кожзаводская</t>
  </si>
  <si>
    <t>ТП-053/Луначарского</t>
  </si>
  <si>
    <t>ТП-077/Радужная, Ударная, кольцо Радужной</t>
  </si>
  <si>
    <t>ТП-091/Светофор</t>
  </si>
  <si>
    <t>ТП-107А/Пионерская, 37 микр, ул.1,2,3</t>
  </si>
  <si>
    <t>ТП-126/Киоск, УО</t>
  </si>
  <si>
    <t>ТП-163/Машиностроителей, проезд Машиностроителей</t>
  </si>
  <si>
    <t>ТП-177/Автомобилистов, 8 марта</t>
  </si>
  <si>
    <t>ТП-192/Котельная, Байбакова</t>
  </si>
  <si>
    <t>ТП-210/Кольцо Кызыл .Маяк</t>
  </si>
  <si>
    <t>ТП-227/Матросова, 1 проезд Матросова</t>
  </si>
  <si>
    <t>ТП-243/40микр, Анпилогова правая левая, Бретьев Весниных правая левая</t>
  </si>
  <si>
    <t>ТП-051/Роддом, Энгельса</t>
  </si>
  <si>
    <t>ТП-055а/Горького, Квартал</t>
  </si>
  <si>
    <t>ТП-095/С.Батыра, роддом, Крупская, Котельная</t>
  </si>
  <si>
    <t>ТП-126/киоск, УО</t>
  </si>
  <si>
    <t>ТП-140/Цветочная, 4проезд Матросова, Гатиатуллина, Проезд Матросова</t>
  </si>
  <si>
    <t>ТП-187/Ветлечебнгица, Крупская, Ломоносова</t>
  </si>
  <si>
    <t>420м.</t>
  </si>
  <si>
    <t>690м.</t>
  </si>
  <si>
    <t>370м.</t>
  </si>
  <si>
    <t>300м.</t>
  </si>
  <si>
    <t>600м.</t>
  </si>
  <si>
    <t>180м.</t>
  </si>
  <si>
    <t>365м</t>
  </si>
  <si>
    <t>100м.</t>
  </si>
  <si>
    <t>570м.</t>
  </si>
  <si>
    <t>844м.</t>
  </si>
  <si>
    <t>138м.</t>
  </si>
  <si>
    <t>220м.</t>
  </si>
  <si>
    <t>540м.</t>
  </si>
  <si>
    <t>360м.</t>
  </si>
  <si>
    <t>120м.</t>
  </si>
  <si>
    <t>866м.</t>
  </si>
  <si>
    <t>1300м.</t>
  </si>
  <si>
    <t>699м.</t>
  </si>
  <si>
    <t>125м.</t>
  </si>
  <si>
    <t>980м.</t>
  </si>
  <si>
    <t>150м.</t>
  </si>
  <si>
    <t>1249м.</t>
  </si>
  <si>
    <t>Дополнение к Плану работ по участку  ВЛ на АВГУСТ  2023 г.</t>
  </si>
  <si>
    <r>
      <t xml:space="preserve">Якупов Альберт Зульфатович   
 Организация:   Филиал "Газпром газораспределение Уфа" в г.Туймазы.
ГРПБ № 3, расположенное по адресу: РБ, г. Октябрьский, 21 микрорайон. Установка и допуск в эксплуатацию приборов учета электрической энергии (мощности) в ТП-027, РУ-0,4кВ IIс.ш., яч. № 6, 16Р. </t>
    </r>
    <r>
      <rPr>
        <b/>
        <sz val="9"/>
        <rFont val="Arial"/>
        <family val="2"/>
        <charset val="204"/>
      </rPr>
      <t>ЗП-290</t>
    </r>
  </si>
  <si>
    <r>
      <t xml:space="preserve">Арсланов Марат Хамитович.
Административное здание (фитнес-центр), расположенное по адресу: РБ, г. Октябрьский, Московский проспект, 28. Установка и допуск в эксплуатацию приборов учета электрической энергии (мощности) трехфазный полукосвенного включения в ТП-255, РУ-0,4кВ IIс.ш., яч. № 8, 23Р, 27АВ. </t>
    </r>
    <r>
      <rPr>
        <b/>
        <sz val="9"/>
        <rFont val="Arial"/>
        <family val="2"/>
        <charset val="204"/>
      </rPr>
      <t>ЗП-452</t>
    </r>
  </si>
  <si>
    <r>
      <t xml:space="preserve">Грицаев Евгений Николаевич
Индивидуальный садовый дом, расположенный по адресу: РБ, г. Октябрьский, СДТ "Девон-2", участок 141, Строительство ВЛИ + прибор учета. </t>
    </r>
    <r>
      <rPr>
        <b/>
        <sz val="9"/>
        <color theme="1"/>
        <rFont val="Arial"/>
        <family val="2"/>
        <charset val="204"/>
      </rPr>
      <t>ЗП-435</t>
    </r>
  </si>
  <si>
    <r>
      <t xml:space="preserve">Галимханов Наиль Нагимович . Гараж по ул.Герцена, Монтаж прибора учета. </t>
    </r>
    <r>
      <rPr>
        <b/>
        <sz val="9"/>
        <color theme="1"/>
        <rFont val="Arial"/>
        <family val="2"/>
        <charset val="204"/>
      </rPr>
      <t>ЗП-41</t>
    </r>
  </si>
  <si>
    <r>
      <t>Ануфриев Александр Александрович.Монтаж прибора учета на опоре № 6 ВЛИ-0,4кВ фид. "Линия 1" ТП-250 (6АВ)</t>
    </r>
    <r>
      <rPr>
        <b/>
        <sz val="9"/>
        <color theme="1"/>
        <rFont val="Arial"/>
        <family val="2"/>
        <charset val="204"/>
      </rPr>
      <t xml:space="preserve"> ЗП-450</t>
    </r>
  </si>
  <si>
    <r>
      <t xml:space="preserve">Зиязетдинов Ильсур Илгизович.
Индивидуальный жилой дом, расположенный по адресу: РБ, г. Октябрьский, ул. Матросова, дом 112 (увеличение мощности). ПУ опоре № 24 ВЛ-0,4кВ фид. "Матросова" от ТП-062. </t>
    </r>
    <r>
      <rPr>
        <b/>
        <sz val="9"/>
        <color theme="1"/>
        <rFont val="Arial"/>
        <family val="2"/>
        <charset val="204"/>
      </rPr>
      <t>ЗП-451</t>
    </r>
  </si>
  <si>
    <r>
      <t xml:space="preserve">Мамаджанов Анварджон Анварджон . Индивидуальный садовый дом, расположенный по адресу: г. Октябрьский, СНТ "Нарыш-Тау", участок № 50, Установка и допуск в эксплуатацию приборов учета электрической энергии и мощности на опоре № 51 ВЛИ-0,4кВ фид. "Мухиной" от ТП-172. </t>
    </r>
    <r>
      <rPr>
        <b/>
        <sz val="9"/>
        <color theme="1"/>
        <rFont val="Arial"/>
        <family val="2"/>
        <charset val="204"/>
      </rPr>
      <t>ЗП-456</t>
    </r>
  </si>
  <si>
    <r>
      <t xml:space="preserve">Мамаджанов Анварджон Анварджон . Индивидуальный садовый дом, расположенный по адресу: г. Октябрьский, СНТ "Нарыш-Тау", участок № 49, Установка и допуск в эксплуатацию приборов учета электрической энергии и мощности на опоре № 52 ВЛИ-0,4кВ фид. "Мухиной" от ТП-172. </t>
    </r>
    <r>
      <rPr>
        <b/>
        <sz val="9"/>
        <color theme="1"/>
        <rFont val="Arial"/>
        <family val="2"/>
        <charset val="204"/>
      </rPr>
      <t>ЗП-457</t>
    </r>
  </si>
  <si>
    <r>
      <t xml:space="preserve">Миннибаева Светлана Асбаховна . Индивидуальный жилой дом, расположенный по адресу: РБ, г. Октябрьский, ул. 1-й проезд Матросова, рядом д. 10 Установка и допуск в эксплуатацию приборов учета электрической энергии и мощности опоре № 35 ВЛ-0,4кВ фид. "1-й пр.Матросова" от ТП-227. </t>
    </r>
    <r>
      <rPr>
        <b/>
        <sz val="9"/>
        <color theme="1"/>
        <rFont val="Arial"/>
        <family val="2"/>
        <charset val="204"/>
      </rPr>
      <t>ЗП-459</t>
    </r>
  </si>
  <si>
    <r>
      <t xml:space="preserve">Исламов Вадим Айратович . Индивидуальный жилой дом, расположенный по адресу: РБ, г. Октябрьский, ул. Садовое Кольцо, дом 103а, Установка и допуск в эксплуатацию приборов учета электрической энергии и мощности на опоре № 4 ВЛ-0,4кВ фид. "пр.ул. Садовое кольцо" от ТП-226. </t>
    </r>
    <r>
      <rPr>
        <b/>
        <sz val="9"/>
        <color theme="1"/>
        <rFont val="Arial"/>
        <family val="2"/>
        <charset val="204"/>
      </rPr>
      <t>ЗП-481</t>
    </r>
  </si>
  <si>
    <r>
      <t xml:space="preserve">Локошко Александр Павлович . Индивидуальный садовый дом, расположенный по адресу: РБ, г. Октябрьский, СНТ «Незабудка», участок № 235, Установка прибора учета. </t>
    </r>
    <r>
      <rPr>
        <b/>
        <sz val="9"/>
        <color theme="1"/>
        <rFont val="Arial"/>
        <family val="2"/>
        <charset val="204"/>
      </rPr>
      <t>ЗП-484</t>
    </r>
  </si>
  <si>
    <r>
      <t xml:space="preserve">Вирт Лейсан Римовна. Индивидуальный жилой дом, расположенный по адресу: РБ, г. Октябрьский, ул. кольцо Радужное, дом 36, Установка прибора учета. </t>
    </r>
    <r>
      <rPr>
        <b/>
        <sz val="9"/>
        <color theme="1"/>
        <rFont val="Arial"/>
        <family val="2"/>
        <charset val="204"/>
      </rPr>
      <t>ЗП-496</t>
    </r>
  </si>
  <si>
    <r>
      <t xml:space="preserve">Юлдошев Турсумамат Турсумамат. Индивидуальный садовый дом, расположенный по адресу: РБ, г. Октябрьский, СНТ "Нарыш-Тау", Установка прибора учета. </t>
    </r>
    <r>
      <rPr>
        <b/>
        <sz val="9"/>
        <color theme="1"/>
        <rFont val="Arial"/>
        <family val="2"/>
        <charset val="204"/>
      </rPr>
      <t>ЗП-498</t>
    </r>
  </si>
  <si>
    <r>
      <t xml:space="preserve">Шарафутдинов Ильгиз Ильдарович. Индивидуальный садовый дом, расположенный по адресу: РБ, г. Октябрьский, СДТ "Восход-1", участок № 64., Установка прибора учета. </t>
    </r>
    <r>
      <rPr>
        <b/>
        <sz val="9"/>
        <color theme="1"/>
        <rFont val="Arial"/>
        <family val="2"/>
        <charset val="204"/>
      </rPr>
      <t>ЗП-518</t>
    </r>
  </si>
  <si>
    <r>
      <t xml:space="preserve">ИП Мухаметшина Гузель Айратовна. Временное присоединение ЛЭП- 0,4кВ для электроснабжения нестационарного торгового объекта, расположенного по адресу: Республика Башкортостан, г. Октябрьский, пляж «Ик-Куль». Установка прибора учета. </t>
    </r>
    <r>
      <rPr>
        <b/>
        <sz val="9"/>
        <color theme="1"/>
        <rFont val="Arial"/>
        <family val="2"/>
        <charset val="204"/>
      </rPr>
      <t>ЗП-528</t>
    </r>
  </si>
  <si>
    <r>
      <t xml:space="preserve">Александрова Лейсан Марселевна. Индивидуальный садовый дом, расположенный по адресу: РБ, г. Октябрьский, квартал Лесной, участок № 32, Установка прибора учета. </t>
    </r>
    <r>
      <rPr>
        <b/>
        <sz val="9"/>
        <color theme="1"/>
        <rFont val="Arial"/>
        <family val="2"/>
        <charset val="204"/>
      </rPr>
      <t>ЗП-539</t>
    </r>
  </si>
  <si>
    <r>
      <t xml:space="preserve">Садыков Айдар Римелевич. Индивидуальный жилой дом, расположенный по адресу: РБ, г. Октябрьский, микрорайон Радужный, ул. Березовая, участок № 39. Установка прибора учета. </t>
    </r>
    <r>
      <rPr>
        <b/>
        <sz val="9"/>
        <color theme="1"/>
        <rFont val="Arial"/>
        <family val="2"/>
        <charset val="204"/>
      </rPr>
      <t>ЗП-540</t>
    </r>
  </si>
  <si>
    <r>
      <t xml:space="preserve">Попов Василий Анатольевич. Индивидуальный жилой дом, расположенный по адресу: РБ, г. Октябрьский, ул. Суворова, д.18, в связи с увеличением мощности, Установка прибора учета. </t>
    </r>
    <r>
      <rPr>
        <b/>
        <sz val="9"/>
        <color theme="1"/>
        <rFont val="Arial"/>
        <family val="2"/>
        <charset val="204"/>
      </rPr>
      <t>ЗП-544</t>
    </r>
  </si>
  <si>
    <r>
      <t xml:space="preserve">Андриянов Денис Юрьевич . Индивидуальный жилой дом, расположенный по адресу: г. Октябрьский, ул. Р.Нигмати, з/у 69а., Установка прибора учета. </t>
    </r>
    <r>
      <rPr>
        <b/>
        <sz val="9"/>
        <color theme="1"/>
        <rFont val="Arial"/>
        <family val="2"/>
        <charset val="204"/>
      </rPr>
      <t>ЗП-546</t>
    </r>
  </si>
  <si>
    <r>
      <t xml:space="preserve">Брусницин Алексей Васильевич Индивидуальный жилой дом, расположенный по адресу: г. Октябрьский, ул. Муромская, з/у 10. Установка прибора учета. </t>
    </r>
    <r>
      <rPr>
        <b/>
        <sz val="9"/>
        <color theme="1"/>
        <rFont val="Arial"/>
        <family val="2"/>
        <charset val="204"/>
      </rPr>
      <t>ЗП-547</t>
    </r>
  </si>
  <si>
    <r>
      <t xml:space="preserve">Вальтиева Гузель Рафаэлевна. Индивидуальный жилой дом, расположенный по адресу: г. Октябрьский, 1-й проезд Р.Нигмати, дом 6 (увеличение мощности), Установка прибора учета. </t>
    </r>
    <r>
      <rPr>
        <b/>
        <sz val="9"/>
        <color theme="1"/>
        <rFont val="Arial"/>
        <family val="2"/>
        <charset val="204"/>
      </rPr>
      <t>ЗП-560</t>
    </r>
  </si>
  <si>
    <r>
      <t xml:space="preserve">Абдуллин Рамис Назирович. Индивидуальный жилой дом, расположенный по адресу: РБ, г. Октябрьский, ул. Российская, д. 62а, Установка прибора учета. </t>
    </r>
    <r>
      <rPr>
        <b/>
        <sz val="9"/>
        <color theme="1"/>
        <rFont val="Arial"/>
        <family val="2"/>
        <charset val="204"/>
      </rPr>
      <t>ЗП-561</t>
    </r>
  </si>
  <si>
    <r>
      <t xml:space="preserve">Данилова Рамиля Рустамовна.Индивидуальный жилой дом, расположенный по адресу: РБ, г. Октябрьский, ул. Достоевского, 7 б. Установка прибора учета. </t>
    </r>
    <r>
      <rPr>
        <b/>
        <sz val="9"/>
        <color theme="1"/>
        <rFont val="Arial"/>
        <family val="2"/>
        <charset val="204"/>
      </rPr>
      <t>ЗП-572</t>
    </r>
  </si>
  <si>
    <r>
      <t xml:space="preserve">Ченарева Гузель Расимовна. Индивидуальный жилой дом, расположенный по адресу: РБ, г. Октябрьский, микрорайон Радужный, ул. Янтарная, участок № 5, Установка прибора учета. </t>
    </r>
    <r>
      <rPr>
        <b/>
        <sz val="9"/>
        <color theme="1"/>
        <rFont val="Arial"/>
        <family val="2"/>
        <charset val="204"/>
      </rPr>
      <t>ЗП-573</t>
    </r>
  </si>
  <si>
    <r>
      <t xml:space="preserve">Хаертдинов Ринат Салаватович. Индивидуальный жилой дом, расположенный по адресу: РБ, г. Октябрьский, проезд Белоглазова, Установка прибора учета. </t>
    </r>
    <r>
      <rPr>
        <b/>
        <sz val="9"/>
        <color theme="1"/>
        <rFont val="Arial"/>
        <family val="2"/>
        <charset val="204"/>
      </rPr>
      <t>ЗП-574</t>
    </r>
  </si>
  <si>
    <t>Вынос ВЛ-0,4кВ ф.ул.Горная, 29а</t>
  </si>
  <si>
    <t>30м.</t>
  </si>
  <si>
    <t>подготовка к ОЗП 2023-2024</t>
  </si>
  <si>
    <t>Монтаж кольцующего 
ВМ 04-34/11-08</t>
  </si>
  <si>
    <t>Рассекционирование РУ-6кВ ТП-110</t>
  </si>
  <si>
    <t>Перезавод КЛ-6кВ из яч.№4 в яч.№1 РУ-6кВ ТП-039</t>
  </si>
  <si>
    <t>_______________И.Г.Тухбатуллин</t>
  </si>
  <si>
    <t>_______________Хамзина Е.Ф.</t>
  </si>
  <si>
    <t>Генеральный директор АО "ОЭС"</t>
  </si>
  <si>
    <t>Р.М.Гайсин</t>
  </si>
  <si>
    <t>Главный инженер АО "ОЭС"</t>
  </si>
  <si>
    <t>На участке ТПиКЛ в августе работают 10 электромонтеров</t>
  </si>
  <si>
    <t>Минус 2 электромонтера - отпуск/больничный</t>
  </si>
  <si>
    <t>Итого: 8 электромонтеров * 184 час = 1472 чел/час</t>
  </si>
  <si>
    <t>На участке ВЛ в августе работают 10 электромонтеров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</si>
</sst>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9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  <font>
      <sz val="14"/>
      <name val="Arial"/>
      <family val="2"/>
      <charset val="204"/>
    </font>
    <font>
      <sz val="14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12"/>
      <name val="Arial"/>
      <family val="2"/>
    </font>
    <font>
      <sz val="12"/>
      <color theme="1"/>
      <name val="Calibri"/>
      <family val="2"/>
      <charset val="204"/>
      <scheme val="minor"/>
    </font>
    <font>
      <u/>
      <sz val="12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149">
    <xf numFmtId="0" fontId="0" fillId="0" borderId="0" xfId="0"/>
    <xf numFmtId="0" fontId="11" fillId="0" borderId="1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right" vertical="center"/>
    </xf>
    <xf numFmtId="0" fontId="11" fillId="0" borderId="5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Border="1" applyAlignment="1">
      <alignment vertical="center"/>
    </xf>
    <xf numFmtId="0" fontId="3" fillId="0" borderId="0" xfId="1" applyFont="1" applyFill="1" applyAlignment="1">
      <alignment horizontal="left" vertical="center"/>
    </xf>
    <xf numFmtId="0" fontId="2" fillId="0" borderId="3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left" vertical="center"/>
    </xf>
    <xf numFmtId="0" fontId="3" fillId="0" borderId="6" xfId="1" applyNumberFormat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right" vertical="center"/>
    </xf>
    <xf numFmtId="0" fontId="3" fillId="0" borderId="6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left" vertical="center"/>
    </xf>
    <xf numFmtId="0" fontId="3" fillId="0" borderId="4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horizontal="left" vertical="center" wrapText="1"/>
    </xf>
    <xf numFmtId="0" fontId="3" fillId="0" borderId="5" xfId="1" applyNumberFormat="1" applyFont="1" applyFill="1" applyBorder="1" applyAlignment="1">
      <alignment horizontal="center" vertical="center" wrapText="1"/>
    </xf>
    <xf numFmtId="3" fontId="3" fillId="0" borderId="5" xfId="1" applyNumberFormat="1" applyFont="1" applyFill="1" applyBorder="1" applyAlignment="1">
      <alignment horizontal="right" vertical="center"/>
    </xf>
    <xf numFmtId="0" fontId="3" fillId="0" borderId="5" xfId="1" applyNumberFormat="1" applyFont="1" applyFill="1" applyBorder="1" applyAlignment="1">
      <alignment horizontal="right" vertical="center"/>
    </xf>
    <xf numFmtId="1" fontId="3" fillId="0" borderId="5" xfId="1" applyNumberFormat="1" applyFont="1" applyFill="1" applyBorder="1" applyAlignment="1">
      <alignment horizontal="right" vertical="center"/>
    </xf>
    <xf numFmtId="0" fontId="2" fillId="0" borderId="5" xfId="1" applyNumberFormat="1" applyFont="1" applyFill="1" applyBorder="1" applyAlignment="1">
      <alignment horizontal="center" vertical="center"/>
    </xf>
    <xf numFmtId="3" fontId="2" fillId="0" borderId="5" xfId="1" applyNumberFormat="1" applyFont="1" applyFill="1" applyBorder="1" applyAlignment="1">
      <alignment horizontal="right" vertical="center"/>
    </xf>
    <xf numFmtId="0" fontId="2" fillId="0" borderId="5" xfId="1" applyNumberFormat="1" applyFont="1" applyFill="1" applyBorder="1" applyAlignment="1">
      <alignment horizontal="right" vertical="center"/>
    </xf>
    <xf numFmtId="1" fontId="2" fillId="0" borderId="5" xfId="1" applyNumberFormat="1" applyFont="1" applyFill="1" applyBorder="1" applyAlignment="1">
      <alignment horizontal="right" vertical="center"/>
    </xf>
    <xf numFmtId="3" fontId="2" fillId="0" borderId="6" xfId="1" applyNumberFormat="1" applyFont="1" applyFill="1" applyBorder="1" applyAlignment="1">
      <alignment horizontal="right" vertical="center"/>
    </xf>
    <xf numFmtId="3" fontId="3" fillId="0" borderId="6" xfId="1" applyNumberFormat="1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left" vertical="center" wrapText="1"/>
    </xf>
    <xf numFmtId="4" fontId="3" fillId="0" borderId="5" xfId="1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3" fontId="6" fillId="0" borderId="5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right" vertical="center"/>
    </xf>
    <xf numFmtId="49" fontId="6" fillId="0" borderId="5" xfId="1" applyNumberFormat="1" applyFont="1" applyFill="1" applyBorder="1" applyAlignment="1">
      <alignment horizontal="center" vertical="center"/>
    </xf>
    <xf numFmtId="4" fontId="2" fillId="0" borderId="5" xfId="1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8" fillId="0" borderId="0" xfId="1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8" fillId="0" borderId="0" xfId="1" applyNumberFormat="1" applyFont="1" applyFill="1" applyAlignment="1">
      <alignment horizontal="left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right" vertical="center"/>
    </xf>
    <xf numFmtId="0" fontId="1" fillId="0" borderId="0" xfId="1" applyFill="1"/>
    <xf numFmtId="0" fontId="0" fillId="0" borderId="0" xfId="0" applyFill="1"/>
    <xf numFmtId="0" fontId="1" fillId="0" borderId="0" xfId="1" applyFill="1" applyAlignment="1">
      <alignment horizontal="center"/>
    </xf>
    <xf numFmtId="0" fontId="5" fillId="0" borderId="3" xfId="1" applyNumberFormat="1" applyFont="1" applyFill="1" applyBorder="1" applyAlignment="1">
      <alignment horizontal="centerContinuous" vertical="center" wrapText="1"/>
    </xf>
    <xf numFmtId="0" fontId="5" fillId="0" borderId="4" xfId="1" applyNumberFormat="1" applyFont="1" applyFill="1" applyBorder="1" applyAlignment="1">
      <alignment horizontal="centerContinuous" vertical="center" wrapText="1"/>
    </xf>
    <xf numFmtId="0" fontId="5" fillId="0" borderId="6" xfId="1" applyNumberFormat="1" applyFont="1" applyFill="1" applyBorder="1" applyAlignment="1">
      <alignment horizontal="centerContinuous" vertical="center" wrapText="1"/>
    </xf>
    <xf numFmtId="0" fontId="9" fillId="0" borderId="3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0" fontId="2" fillId="0" borderId="6" xfId="1" applyNumberFormat="1" applyFont="1" applyFill="1" applyBorder="1" applyAlignment="1">
      <alignment vertical="center"/>
    </xf>
    <xf numFmtId="0" fontId="2" fillId="0" borderId="4" xfId="1" applyNumberFormat="1" applyFont="1" applyFill="1" applyBorder="1" applyAlignment="1">
      <alignment vertical="center"/>
    </xf>
    <xf numFmtId="0" fontId="6" fillId="0" borderId="3" xfId="1" applyNumberFormat="1" applyFont="1" applyFill="1" applyBorder="1" applyAlignment="1">
      <alignment vertical="center"/>
    </xf>
    <xf numFmtId="0" fontId="3" fillId="0" borderId="4" xfId="1" applyNumberFormat="1" applyFont="1" applyFill="1" applyBorder="1" applyAlignment="1">
      <alignment vertical="center"/>
    </xf>
    <xf numFmtId="0" fontId="3" fillId="0" borderId="5" xfId="1" applyNumberFormat="1" applyFont="1" applyFill="1" applyBorder="1" applyAlignment="1">
      <alignment vertical="center" wrapText="1"/>
    </xf>
    <xf numFmtId="3" fontId="2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1" fontId="6" fillId="0" borderId="5" xfId="1" applyNumberFormat="1" applyFont="1" applyFill="1" applyBorder="1" applyAlignment="1">
      <alignment horizontal="right" vertical="center"/>
    </xf>
    <xf numFmtId="2" fontId="7" fillId="0" borderId="5" xfId="1" applyNumberFormat="1" applyFont="1" applyFill="1" applyBorder="1" applyAlignment="1">
      <alignment horizontal="right" vertical="center"/>
    </xf>
    <xf numFmtId="2" fontId="6" fillId="0" borderId="5" xfId="1" applyNumberFormat="1" applyFont="1" applyFill="1" applyBorder="1" applyAlignment="1">
      <alignment horizontal="right" vertical="center"/>
    </xf>
    <xf numFmtId="4" fontId="2" fillId="0" borderId="5" xfId="1" applyNumberFormat="1" applyFont="1" applyFill="1" applyBorder="1" applyAlignment="1">
      <alignment vertical="center"/>
    </xf>
    <xf numFmtId="3" fontId="2" fillId="0" borderId="5" xfId="1" applyNumberFormat="1" applyFont="1" applyFill="1" applyBorder="1" applyAlignment="1">
      <alignment vertical="center"/>
    </xf>
    <xf numFmtId="0" fontId="15" fillId="0" borderId="0" xfId="1" applyFont="1" applyFill="1" applyAlignment="1">
      <alignment horizontal="center"/>
    </xf>
    <xf numFmtId="0" fontId="15" fillId="0" borderId="0" xfId="1" applyFont="1" applyFill="1"/>
    <xf numFmtId="0" fontId="16" fillId="0" borderId="0" xfId="0" applyFont="1" applyFill="1"/>
    <xf numFmtId="0" fontId="15" fillId="0" borderId="0" xfId="1" applyNumberFormat="1" applyFont="1" applyFill="1" applyAlignment="1">
      <alignment vertical="center"/>
    </xf>
    <xf numFmtId="0" fontId="16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left" vertical="center" wrapText="1"/>
    </xf>
    <xf numFmtId="2" fontId="3" fillId="0" borderId="5" xfId="1" applyNumberFormat="1" applyFont="1" applyFill="1" applyBorder="1" applyAlignment="1">
      <alignment horizontal="right" vertical="center"/>
    </xf>
    <xf numFmtId="0" fontId="2" fillId="2" borderId="5" xfId="1" applyNumberFormat="1" applyFont="1" applyFill="1" applyBorder="1" applyAlignment="1">
      <alignment horizontal="left" vertical="center" wrapText="1"/>
    </xf>
    <xf numFmtId="0" fontId="3" fillId="2" borderId="5" xfId="1" applyNumberFormat="1" applyFont="1" applyFill="1" applyBorder="1" applyAlignment="1">
      <alignment horizontal="center" vertical="center" wrapText="1"/>
    </xf>
    <xf numFmtId="3" fontId="3" fillId="2" borderId="5" xfId="1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 wrapText="1"/>
    </xf>
    <xf numFmtId="0" fontId="6" fillId="2" borderId="3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19" fillId="0" borderId="0" xfId="0" applyFont="1" applyFill="1"/>
    <xf numFmtId="0" fontId="8" fillId="0" borderId="1" xfId="1" applyNumberFormat="1" applyFont="1" applyFill="1" applyBorder="1" applyAlignment="1">
      <alignment horizontal="center" vertical="center"/>
    </xf>
    <xf numFmtId="0" fontId="20" fillId="0" borderId="0" xfId="1" applyNumberFormat="1" applyFont="1" applyFill="1" applyAlignment="1">
      <alignment horizontal="right" vertical="center"/>
    </xf>
    <xf numFmtId="0" fontId="8" fillId="0" borderId="1" xfId="1" applyNumberFormat="1" applyFont="1" applyFill="1" applyBorder="1" applyAlignment="1">
      <alignment vertical="center"/>
    </xf>
    <xf numFmtId="0" fontId="18" fillId="0" borderId="1" xfId="1" applyNumberFormat="1" applyFont="1" applyFill="1" applyBorder="1" applyAlignment="1">
      <alignment vertical="center"/>
    </xf>
    <xf numFmtId="0" fontId="8" fillId="0" borderId="0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18" fillId="0" borderId="0" xfId="1" applyNumberFormat="1" applyFont="1" applyFill="1" applyBorder="1" applyAlignment="1">
      <alignment vertical="center"/>
    </xf>
    <xf numFmtId="0" fontId="8" fillId="0" borderId="0" xfId="1" applyNumberFormat="1" applyFont="1" applyFill="1" applyAlignment="1">
      <alignment horizontal="right" vertical="center"/>
    </xf>
    <xf numFmtId="0" fontId="18" fillId="0" borderId="0" xfId="1" applyFont="1" applyFill="1" applyAlignment="1">
      <alignment vertical="center"/>
    </xf>
    <xf numFmtId="0" fontId="13" fillId="0" borderId="0" xfId="1" applyFont="1" applyFill="1" applyAlignment="1">
      <alignment vertical="center"/>
    </xf>
    <xf numFmtId="0" fontId="8" fillId="0" borderId="0" xfId="1" applyNumberFormat="1" applyFont="1" applyFill="1" applyAlignment="1">
      <alignment horizontal="left" vertical="center"/>
    </xf>
    <xf numFmtId="0" fontId="2" fillId="0" borderId="0" xfId="1" applyNumberFormat="1" applyFont="1" applyFill="1" applyBorder="1" applyAlignment="1">
      <alignment horizontal="right" vertical="center"/>
    </xf>
    <xf numFmtId="0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0" fontId="4" fillId="0" borderId="0" xfId="1" applyNumberFormat="1" applyFont="1" applyFill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0" fontId="5" fillId="0" borderId="7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15" fillId="0" borderId="0" xfId="1" applyNumberFormat="1" applyFont="1" applyFill="1" applyAlignment="1">
      <alignment horizontal="center" wrapText="1"/>
    </xf>
    <xf numFmtId="0" fontId="6" fillId="0" borderId="3" xfId="1" applyNumberFormat="1" applyFont="1" applyFill="1" applyBorder="1" applyAlignment="1">
      <alignment horizontal="right" vertical="center"/>
    </xf>
    <xf numFmtId="0" fontId="6" fillId="0" borderId="4" xfId="1" applyNumberFormat="1" applyFont="1" applyFill="1" applyBorder="1" applyAlignment="1">
      <alignment horizontal="center" vertical="center"/>
    </xf>
    <xf numFmtId="0" fontId="2" fillId="0" borderId="3" xfId="1" applyNumberFormat="1" applyFont="1" applyFill="1" applyBorder="1" applyAlignment="1">
      <alignment horizontal="right" vertical="center"/>
    </xf>
    <xf numFmtId="0" fontId="2" fillId="0" borderId="4" xfId="1" applyNumberFormat="1" applyFont="1" applyFill="1" applyBorder="1" applyAlignment="1">
      <alignment horizontal="center" vertical="center"/>
    </xf>
    <xf numFmtId="0" fontId="13" fillId="0" borderId="0" xfId="1" applyFont="1" applyFill="1" applyAlignment="1">
      <alignment horizontal="center" vertical="center"/>
    </xf>
    <xf numFmtId="0" fontId="8" fillId="0" borderId="0" xfId="1" applyNumberFormat="1" applyFont="1" applyFill="1" applyAlignment="1">
      <alignment horizontal="left" vertical="center" wrapText="1"/>
    </xf>
    <xf numFmtId="0" fontId="8" fillId="0" borderId="0" xfId="1" applyNumberFormat="1" applyFont="1" applyFill="1" applyAlignment="1">
      <alignment horizontal="center" vertical="center" wrapText="1"/>
    </xf>
    <xf numFmtId="0" fontId="8" fillId="0" borderId="0" xfId="1" applyNumberFormat="1" applyFont="1" applyFill="1" applyAlignment="1">
      <alignment horizontal="left" vertical="center"/>
    </xf>
    <xf numFmtId="0" fontId="10" fillId="0" borderId="0" xfId="1" applyNumberFormat="1" applyFont="1" applyFill="1" applyBorder="1" applyAlignment="1">
      <alignment horizontal="left" vertical="center" wrapText="1"/>
    </xf>
    <xf numFmtId="0" fontId="13" fillId="0" borderId="0" xfId="1" applyNumberFormat="1" applyFont="1" applyFill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0" fontId="2" fillId="0" borderId="7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0" fontId="2" fillId="0" borderId="3" xfId="1" applyNumberFormat="1" applyFont="1" applyFill="1" applyBorder="1" applyAlignment="1">
      <alignment horizontal="center" vertical="center" wrapText="1"/>
    </xf>
    <xf numFmtId="0" fontId="2" fillId="0" borderId="6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13" fillId="0" borderId="0" xfId="1" applyFont="1" applyFill="1" applyAlignment="1">
      <alignment horizontal="center"/>
    </xf>
    <xf numFmtId="0" fontId="18" fillId="0" borderId="0" xfId="1" applyFont="1" applyFill="1"/>
    <xf numFmtId="0" fontId="13" fillId="0" borderId="0" xfId="1" applyFont="1" applyFill="1"/>
    <xf numFmtId="0" fontId="8" fillId="0" borderId="0" xfId="1" applyNumberFormat="1" applyFont="1" applyFill="1" applyAlignment="1">
      <alignment horizontal="left" wrapText="1"/>
    </xf>
    <xf numFmtId="0" fontId="8" fillId="0" borderId="0" xfId="1" applyNumberFormat="1" applyFont="1" applyFill="1" applyAlignment="1">
      <alignment horizontal="center" wrapText="1"/>
    </xf>
    <xf numFmtId="0" fontId="8" fillId="0" borderId="0" xfId="1" applyNumberFormat="1" applyFont="1" applyFill="1" applyAlignment="1">
      <alignment horizontal="left"/>
    </xf>
    <xf numFmtId="0" fontId="8" fillId="0" borderId="0" xfId="1" applyNumberFormat="1" applyFont="1" applyFill="1" applyAlignment="1">
      <alignment horizontal="left"/>
    </xf>
    <xf numFmtId="0" fontId="19" fillId="0" borderId="0" xfId="0" applyFont="1" applyFill="1" applyAlignment="1">
      <alignment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0"/>
  <sheetViews>
    <sheetView view="pageBreakPreview" topLeftCell="A19" zoomScale="115" zoomScaleSheetLayoutView="115" workbookViewId="0">
      <selection activeCell="B48" sqref="B48"/>
    </sheetView>
  </sheetViews>
  <sheetFormatPr defaultRowHeight="15"/>
  <cols>
    <col min="1" max="1" width="7" style="89" customWidth="1"/>
    <col min="2" max="2" width="28.28515625" style="65" customWidth="1"/>
    <col min="3" max="3" width="9.140625" style="65"/>
    <col min="4" max="4" width="12.42578125" style="65" bestFit="1" customWidth="1"/>
    <col min="5" max="5" width="9.140625" style="65"/>
    <col min="6" max="6" width="11" style="65" customWidth="1"/>
    <col min="7" max="16384" width="9.140625" style="65"/>
  </cols>
  <sheetData>
    <row r="1" spans="1:11" s="148" customFormat="1" ht="15.75">
      <c r="A1" s="128" t="s">
        <v>0</v>
      </c>
      <c r="B1" s="128"/>
      <c r="C1" s="113"/>
      <c r="D1" s="113"/>
      <c r="E1" s="113"/>
      <c r="F1" s="113"/>
      <c r="G1" s="113"/>
      <c r="H1" s="114" t="s">
        <v>1</v>
      </c>
      <c r="I1" s="113"/>
      <c r="J1" s="113"/>
      <c r="K1" s="113"/>
    </row>
    <row r="2" spans="1:11" s="148" customFormat="1" ht="32.25" customHeight="1">
      <c r="A2" s="129" t="s">
        <v>235</v>
      </c>
      <c r="B2" s="129"/>
      <c r="C2" s="113"/>
      <c r="D2" s="113"/>
      <c r="E2" s="113"/>
      <c r="F2" s="113"/>
      <c r="G2" s="113"/>
      <c r="H2" s="130" t="s">
        <v>233</v>
      </c>
      <c r="I2" s="130"/>
      <c r="J2" s="130"/>
      <c r="K2" s="130"/>
    </row>
    <row r="3" spans="1:11" s="148" customFormat="1" ht="15.75">
      <c r="A3" s="104"/>
      <c r="B3" s="105" t="s">
        <v>231</v>
      </c>
      <c r="C3" s="113"/>
      <c r="D3" s="113"/>
      <c r="E3" s="113"/>
      <c r="F3" s="113"/>
      <c r="G3" s="113"/>
      <c r="H3" s="106"/>
      <c r="I3" s="107"/>
      <c r="J3" s="131" t="s">
        <v>234</v>
      </c>
      <c r="K3" s="131"/>
    </row>
    <row r="4" spans="1:11" s="148" customFormat="1" ht="15.75">
      <c r="A4" s="108"/>
      <c r="B4" s="109"/>
      <c r="C4" s="113"/>
      <c r="D4" s="113"/>
      <c r="E4" s="113"/>
      <c r="F4" s="113"/>
      <c r="G4" s="113"/>
      <c r="H4" s="110"/>
      <c r="I4" s="111"/>
      <c r="J4" s="115"/>
      <c r="K4" s="115"/>
    </row>
    <row r="5" spans="1:11" s="148" customFormat="1" ht="15" customHeight="1">
      <c r="A5" s="129" t="s">
        <v>2</v>
      </c>
      <c r="B5" s="129"/>
      <c r="C5" s="113"/>
      <c r="D5" s="113"/>
      <c r="E5" s="113"/>
      <c r="F5" s="113"/>
      <c r="G5" s="113"/>
      <c r="H5" s="130"/>
      <c r="I5" s="130"/>
      <c r="J5" s="113"/>
      <c r="K5" s="113"/>
    </row>
    <row r="6" spans="1:11" s="148" customFormat="1" ht="15.75">
      <c r="A6" s="104"/>
      <c r="B6" s="112" t="s">
        <v>232</v>
      </c>
      <c r="C6" s="113"/>
      <c r="D6" s="113"/>
      <c r="E6" s="113"/>
      <c r="F6" s="113"/>
      <c r="G6" s="113"/>
      <c r="H6" s="110"/>
      <c r="I6" s="111"/>
      <c r="J6" s="131"/>
      <c r="K6" s="131"/>
    </row>
    <row r="7" spans="1:11">
      <c r="A7" s="66"/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>
      <c r="A8" s="119" t="s">
        <v>124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</row>
    <row r="9" spans="1:11">
      <c r="A9" s="66"/>
      <c r="B9" s="64"/>
      <c r="C9" s="64"/>
      <c r="D9" s="64"/>
      <c r="E9" s="64"/>
      <c r="F9" s="64"/>
      <c r="G9" s="64"/>
      <c r="H9" s="64"/>
      <c r="I9" s="64"/>
      <c r="J9" s="64"/>
      <c r="K9" s="64"/>
    </row>
    <row r="10" spans="1:11" ht="28.5" customHeight="1">
      <c r="A10" s="120" t="s">
        <v>3</v>
      </c>
      <c r="B10" s="120" t="s">
        <v>4</v>
      </c>
      <c r="C10" s="120" t="s">
        <v>5</v>
      </c>
      <c r="D10" s="67" t="s">
        <v>6</v>
      </c>
      <c r="E10" s="68"/>
      <c r="F10" s="122" t="s">
        <v>7</v>
      </c>
      <c r="G10" s="122"/>
      <c r="H10" s="67" t="s">
        <v>8</v>
      </c>
      <c r="I10" s="69"/>
      <c r="J10" s="69"/>
      <c r="K10" s="68"/>
    </row>
    <row r="11" spans="1:11" ht="66" customHeight="1">
      <c r="A11" s="121"/>
      <c r="B11" s="121"/>
      <c r="C11" s="121"/>
      <c r="D11" s="91" t="s">
        <v>9</v>
      </c>
      <c r="E11" s="91" t="s">
        <v>10</v>
      </c>
      <c r="F11" s="90" t="s">
        <v>11</v>
      </c>
      <c r="G11" s="90" t="s">
        <v>12</v>
      </c>
      <c r="H11" s="91" t="s">
        <v>13</v>
      </c>
      <c r="I11" s="91" t="s">
        <v>14</v>
      </c>
      <c r="J11" s="91" t="s">
        <v>15</v>
      </c>
      <c r="K11" s="91" t="s">
        <v>16</v>
      </c>
    </row>
    <row r="12" spans="1:11">
      <c r="A12" s="21" t="s">
        <v>17</v>
      </c>
      <c r="B12" s="70" t="s">
        <v>45</v>
      </c>
      <c r="C12" s="71"/>
      <c r="D12" s="72"/>
      <c r="E12" s="72"/>
      <c r="F12" s="71"/>
      <c r="G12" s="71"/>
      <c r="H12" s="72"/>
      <c r="I12" s="72"/>
      <c r="J12" s="72"/>
      <c r="K12" s="73"/>
    </row>
    <row r="13" spans="1:11">
      <c r="A13" s="27" t="s">
        <v>19</v>
      </c>
      <c r="B13" s="74" t="s">
        <v>20</v>
      </c>
      <c r="C13" s="71"/>
      <c r="D13" s="71"/>
      <c r="E13" s="71"/>
      <c r="F13" s="71"/>
      <c r="G13" s="71"/>
      <c r="H13" s="71"/>
      <c r="I13" s="71"/>
      <c r="J13" s="71"/>
      <c r="K13" s="75"/>
    </row>
    <row r="14" spans="1:11" ht="28.5" customHeight="1">
      <c r="A14" s="30" t="s">
        <v>21</v>
      </c>
      <c r="B14" s="76" t="s">
        <v>126</v>
      </c>
      <c r="C14" s="32" t="s">
        <v>22</v>
      </c>
      <c r="D14" s="33">
        <v>150000</v>
      </c>
      <c r="E14" s="34"/>
      <c r="F14" s="33">
        <v>86000</v>
      </c>
      <c r="G14" s="34"/>
      <c r="H14" s="35">
        <v>368</v>
      </c>
      <c r="I14" s="34"/>
      <c r="J14" s="34">
        <v>0</v>
      </c>
      <c r="K14" s="34">
        <v>0</v>
      </c>
    </row>
    <row r="15" spans="1:11">
      <c r="A15" s="126" t="s">
        <v>36</v>
      </c>
      <c r="B15" s="127"/>
      <c r="C15" s="38"/>
      <c r="D15" s="37">
        <f>D14</f>
        <v>150000</v>
      </c>
      <c r="E15" s="38"/>
      <c r="F15" s="37">
        <f>F14</f>
        <v>86000</v>
      </c>
      <c r="G15" s="38"/>
      <c r="H15" s="39">
        <f>H14</f>
        <v>368</v>
      </c>
      <c r="I15" s="38"/>
      <c r="J15" s="38">
        <v>0</v>
      </c>
      <c r="K15" s="38">
        <v>0</v>
      </c>
    </row>
    <row r="16" spans="1:11">
      <c r="A16" s="21" t="s">
        <v>18</v>
      </c>
      <c r="B16" s="70" t="s">
        <v>46</v>
      </c>
      <c r="C16" s="71"/>
      <c r="D16" s="77"/>
      <c r="E16" s="72"/>
      <c r="F16" s="78"/>
      <c r="G16" s="71"/>
      <c r="H16" s="72"/>
      <c r="I16" s="72"/>
      <c r="J16" s="72"/>
      <c r="K16" s="73"/>
    </row>
    <row r="17" spans="1:11">
      <c r="A17" s="27" t="s">
        <v>24</v>
      </c>
      <c r="B17" s="74" t="s">
        <v>25</v>
      </c>
      <c r="C17" s="71"/>
      <c r="D17" s="78"/>
      <c r="E17" s="71"/>
      <c r="F17" s="78"/>
      <c r="G17" s="71"/>
      <c r="H17" s="71"/>
      <c r="I17" s="71"/>
      <c r="J17" s="71"/>
      <c r="K17" s="75"/>
    </row>
    <row r="18" spans="1:11" ht="16.5" customHeight="1">
      <c r="A18" s="30">
        <v>1</v>
      </c>
      <c r="B18" s="76" t="s">
        <v>127</v>
      </c>
      <c r="C18" s="32" t="s">
        <v>22</v>
      </c>
      <c r="D18" s="43">
        <v>14126.38</v>
      </c>
      <c r="E18" s="34"/>
      <c r="F18" s="43">
        <v>277.76</v>
      </c>
      <c r="G18" s="34"/>
      <c r="H18" s="95">
        <v>18.61</v>
      </c>
      <c r="I18" s="34"/>
      <c r="J18" s="34">
        <v>12.05</v>
      </c>
      <c r="K18" s="34">
        <v>0</v>
      </c>
    </row>
    <row r="19" spans="1:11" ht="16.5" customHeight="1">
      <c r="A19" s="30">
        <v>2</v>
      </c>
      <c r="B19" s="76" t="s">
        <v>134</v>
      </c>
      <c r="C19" s="32" t="s">
        <v>22</v>
      </c>
      <c r="D19" s="43">
        <v>10558.33</v>
      </c>
      <c r="E19" s="34"/>
      <c r="F19" s="43">
        <v>277.76</v>
      </c>
      <c r="G19" s="34"/>
      <c r="H19" s="95">
        <v>18.61</v>
      </c>
      <c r="I19" s="34"/>
      <c r="J19" s="34">
        <v>12.05</v>
      </c>
      <c r="K19" s="34">
        <v>0</v>
      </c>
    </row>
    <row r="20" spans="1:11" ht="16.5" customHeight="1">
      <c r="A20" s="30">
        <v>3</v>
      </c>
      <c r="B20" s="76" t="s">
        <v>135</v>
      </c>
      <c r="C20" s="32" t="s">
        <v>22</v>
      </c>
      <c r="D20" s="43">
        <v>12547.2</v>
      </c>
      <c r="E20" s="34"/>
      <c r="F20" s="43">
        <v>277.76</v>
      </c>
      <c r="G20" s="34"/>
      <c r="H20" s="95">
        <v>18.61</v>
      </c>
      <c r="I20" s="34"/>
      <c r="J20" s="34">
        <v>12.05</v>
      </c>
      <c r="K20" s="34">
        <v>0</v>
      </c>
    </row>
    <row r="21" spans="1:11" ht="16.5" customHeight="1">
      <c r="A21" s="30">
        <v>4</v>
      </c>
      <c r="B21" s="76" t="s">
        <v>136</v>
      </c>
      <c r="C21" s="32" t="s">
        <v>22</v>
      </c>
      <c r="D21" s="43">
        <v>11535.33</v>
      </c>
      <c r="E21" s="34"/>
      <c r="F21" s="43">
        <v>277.76</v>
      </c>
      <c r="G21" s="34"/>
      <c r="H21" s="95">
        <v>18.61</v>
      </c>
      <c r="I21" s="34"/>
      <c r="J21" s="34">
        <v>12.05</v>
      </c>
      <c r="K21" s="34">
        <v>0</v>
      </c>
    </row>
    <row r="22" spans="1:11" ht="16.5" customHeight="1">
      <c r="A22" s="30">
        <v>5</v>
      </c>
      <c r="B22" s="76" t="s">
        <v>137</v>
      </c>
      <c r="C22" s="32" t="s">
        <v>22</v>
      </c>
      <c r="D22" s="43">
        <v>13587.4</v>
      </c>
      <c r="E22" s="34"/>
      <c r="F22" s="43">
        <v>277.76</v>
      </c>
      <c r="G22" s="34"/>
      <c r="H22" s="95">
        <v>18.61</v>
      </c>
      <c r="I22" s="34"/>
      <c r="J22" s="34">
        <v>12.05</v>
      </c>
      <c r="K22" s="34">
        <v>0</v>
      </c>
    </row>
    <row r="23" spans="1:11" ht="16.5" customHeight="1">
      <c r="A23" s="30">
        <v>6</v>
      </c>
      <c r="B23" s="76" t="s">
        <v>138</v>
      </c>
      <c r="C23" s="32" t="s">
        <v>22</v>
      </c>
      <c r="D23" s="43">
        <v>9568.3799999999992</v>
      </c>
      <c r="E23" s="34"/>
      <c r="F23" s="43">
        <v>277.76</v>
      </c>
      <c r="G23" s="34"/>
      <c r="H23" s="95">
        <v>18.61</v>
      </c>
      <c r="I23" s="34"/>
      <c r="J23" s="34">
        <v>12.05</v>
      </c>
      <c r="K23" s="34">
        <v>0</v>
      </c>
    </row>
    <row r="24" spans="1:11" ht="16.5" customHeight="1">
      <c r="A24" s="30">
        <v>7</v>
      </c>
      <c r="B24" s="76" t="s">
        <v>139</v>
      </c>
      <c r="C24" s="32" t="s">
        <v>22</v>
      </c>
      <c r="D24" s="43">
        <v>11048.3</v>
      </c>
      <c r="E24" s="34"/>
      <c r="F24" s="43">
        <v>277.76</v>
      </c>
      <c r="G24" s="34"/>
      <c r="H24" s="95">
        <v>18.61</v>
      </c>
      <c r="I24" s="34"/>
      <c r="J24" s="34">
        <v>12.05</v>
      </c>
      <c r="K24" s="34">
        <v>0</v>
      </c>
    </row>
    <row r="25" spans="1:11" ht="16.5" customHeight="1">
      <c r="A25" s="30">
        <v>8</v>
      </c>
      <c r="B25" s="76" t="s">
        <v>140</v>
      </c>
      <c r="C25" s="32" t="s">
        <v>22</v>
      </c>
      <c r="D25" s="43">
        <v>10555.2</v>
      </c>
      <c r="E25" s="34"/>
      <c r="F25" s="43">
        <v>277.76</v>
      </c>
      <c r="G25" s="34"/>
      <c r="H25" s="95">
        <v>18.61</v>
      </c>
      <c r="I25" s="34"/>
      <c r="J25" s="34">
        <v>12.05</v>
      </c>
      <c r="K25" s="34">
        <v>0</v>
      </c>
    </row>
    <row r="26" spans="1:11" ht="16.5" customHeight="1">
      <c r="A26" s="30">
        <v>9</v>
      </c>
      <c r="B26" s="76" t="s">
        <v>141</v>
      </c>
      <c r="C26" s="32" t="s">
        <v>22</v>
      </c>
      <c r="D26" s="43">
        <v>14888.1</v>
      </c>
      <c r="E26" s="34"/>
      <c r="F26" s="43">
        <v>277.76</v>
      </c>
      <c r="G26" s="34"/>
      <c r="H26" s="95">
        <v>18.61</v>
      </c>
      <c r="I26" s="34"/>
      <c r="J26" s="34">
        <v>12.05</v>
      </c>
      <c r="K26" s="34">
        <v>0</v>
      </c>
    </row>
    <row r="27" spans="1:11" ht="16.5" customHeight="1">
      <c r="A27" s="30">
        <v>10</v>
      </c>
      <c r="B27" s="76" t="s">
        <v>142</v>
      </c>
      <c r="C27" s="32" t="s">
        <v>22</v>
      </c>
      <c r="D27" s="43">
        <v>11689.7</v>
      </c>
      <c r="E27" s="34"/>
      <c r="F27" s="43">
        <v>277.76</v>
      </c>
      <c r="G27" s="34"/>
      <c r="H27" s="95">
        <v>18.61</v>
      </c>
      <c r="I27" s="34"/>
      <c r="J27" s="34">
        <v>12.05</v>
      </c>
      <c r="K27" s="34">
        <v>0</v>
      </c>
    </row>
    <row r="28" spans="1:11" ht="16.5" customHeight="1">
      <c r="A28" s="30">
        <v>11</v>
      </c>
      <c r="B28" s="76" t="s">
        <v>143</v>
      </c>
      <c r="C28" s="32" t="s">
        <v>22</v>
      </c>
      <c r="D28" s="43">
        <v>9943.3799999999992</v>
      </c>
      <c r="E28" s="34"/>
      <c r="F28" s="43">
        <v>277.76</v>
      </c>
      <c r="G28" s="34"/>
      <c r="H28" s="95">
        <v>18.61</v>
      </c>
      <c r="I28" s="34"/>
      <c r="J28" s="34">
        <v>12.05</v>
      </c>
      <c r="K28" s="34">
        <v>0</v>
      </c>
    </row>
    <row r="29" spans="1:11" ht="16.5" customHeight="1">
      <c r="A29" s="30">
        <v>12</v>
      </c>
      <c r="B29" s="76" t="s">
        <v>144</v>
      </c>
      <c r="C29" s="32" t="s">
        <v>22</v>
      </c>
      <c r="D29" s="43">
        <v>12444.6</v>
      </c>
      <c r="E29" s="34"/>
      <c r="F29" s="43">
        <v>277.76</v>
      </c>
      <c r="G29" s="34"/>
      <c r="H29" s="95">
        <v>18.61</v>
      </c>
      <c r="I29" s="34"/>
      <c r="J29" s="34">
        <v>12.05</v>
      </c>
      <c r="K29" s="34">
        <v>0</v>
      </c>
    </row>
    <row r="30" spans="1:11" ht="16.5" customHeight="1">
      <c r="A30" s="30">
        <v>13</v>
      </c>
      <c r="B30" s="76" t="s">
        <v>145</v>
      </c>
      <c r="C30" s="32" t="s">
        <v>22</v>
      </c>
      <c r="D30" s="43">
        <v>10778.2</v>
      </c>
      <c r="E30" s="34"/>
      <c r="F30" s="43">
        <v>277.76</v>
      </c>
      <c r="G30" s="34"/>
      <c r="H30" s="95">
        <v>18.61</v>
      </c>
      <c r="I30" s="34"/>
      <c r="J30" s="34">
        <v>12.05</v>
      </c>
      <c r="K30" s="34">
        <v>0</v>
      </c>
    </row>
    <row r="31" spans="1:11" ht="18" customHeight="1">
      <c r="A31" s="30">
        <v>14</v>
      </c>
      <c r="B31" s="76" t="s">
        <v>146</v>
      </c>
      <c r="C31" s="32" t="s">
        <v>22</v>
      </c>
      <c r="D31" s="43">
        <v>14115.3</v>
      </c>
      <c r="E31" s="34"/>
      <c r="F31" s="43">
        <v>277.76</v>
      </c>
      <c r="G31" s="34"/>
      <c r="H31" s="95">
        <v>18.61</v>
      </c>
      <c r="I31" s="34"/>
      <c r="J31" s="34">
        <v>12.05</v>
      </c>
      <c r="K31" s="34">
        <v>0</v>
      </c>
    </row>
    <row r="32" spans="1:11" ht="16.5" customHeight="1">
      <c r="A32" s="30">
        <v>15</v>
      </c>
      <c r="B32" s="76" t="s">
        <v>147</v>
      </c>
      <c r="C32" s="32" t="s">
        <v>22</v>
      </c>
      <c r="D32" s="43">
        <v>10557.33</v>
      </c>
      <c r="E32" s="34"/>
      <c r="F32" s="43">
        <v>277.76</v>
      </c>
      <c r="G32" s="34"/>
      <c r="H32" s="95">
        <v>18.61</v>
      </c>
      <c r="I32" s="34"/>
      <c r="J32" s="34">
        <v>12.05</v>
      </c>
      <c r="K32" s="34">
        <v>0</v>
      </c>
    </row>
    <row r="33" spans="1:11" ht="18" customHeight="1">
      <c r="A33" s="30">
        <v>15</v>
      </c>
      <c r="B33" s="76" t="s">
        <v>148</v>
      </c>
      <c r="C33" s="32" t="s">
        <v>22</v>
      </c>
      <c r="D33" s="43">
        <v>12887.3</v>
      </c>
      <c r="E33" s="34"/>
      <c r="F33" s="43">
        <v>277.76</v>
      </c>
      <c r="G33" s="34"/>
      <c r="H33" s="95">
        <v>18.61</v>
      </c>
      <c r="I33" s="34"/>
      <c r="J33" s="34">
        <v>12.05</v>
      </c>
      <c r="K33" s="34">
        <v>0</v>
      </c>
    </row>
    <row r="34" spans="1:11" ht="16.5" customHeight="1">
      <c r="A34" s="30">
        <v>17</v>
      </c>
      <c r="B34" s="76" t="s">
        <v>133</v>
      </c>
      <c r="C34" s="32" t="s">
        <v>22</v>
      </c>
      <c r="D34" s="43">
        <v>9337.11</v>
      </c>
      <c r="E34" s="34"/>
      <c r="F34" s="43">
        <v>555.94000000000005</v>
      </c>
      <c r="G34" s="34"/>
      <c r="H34" s="95">
        <v>18.61</v>
      </c>
      <c r="I34" s="34"/>
      <c r="J34" s="34">
        <v>12.05</v>
      </c>
      <c r="K34" s="34">
        <v>0</v>
      </c>
    </row>
    <row r="35" spans="1:11" ht="16.5" customHeight="1">
      <c r="A35" s="30">
        <v>18</v>
      </c>
      <c r="B35" s="76" t="s">
        <v>149</v>
      </c>
      <c r="C35" s="32" t="s">
        <v>22</v>
      </c>
      <c r="D35" s="43">
        <v>30000</v>
      </c>
      <c r="E35" s="34"/>
      <c r="F35" s="43">
        <v>20000</v>
      </c>
      <c r="G35" s="34"/>
      <c r="H35" s="95">
        <v>51.64</v>
      </c>
      <c r="I35" s="34"/>
      <c r="J35" s="34">
        <v>48.11</v>
      </c>
      <c r="K35" s="34">
        <v>0</v>
      </c>
    </row>
    <row r="36" spans="1:11">
      <c r="A36" s="124" t="s">
        <v>23</v>
      </c>
      <c r="B36" s="125"/>
      <c r="C36" s="27" t="s">
        <v>17</v>
      </c>
      <c r="D36" s="48">
        <f>SUM(D18:D35)</f>
        <v>230167.53999999998</v>
      </c>
      <c r="E36" s="49"/>
      <c r="F36" s="48">
        <f>SUM(F18:F35)</f>
        <v>25000.100000000002</v>
      </c>
      <c r="G36" s="49"/>
      <c r="H36" s="48">
        <f>SUM(H18:H35)</f>
        <v>368.0100000000001</v>
      </c>
      <c r="I36" s="49"/>
      <c r="J36" s="48">
        <f>SUM(J18:J35)</f>
        <v>252.96000000000004</v>
      </c>
      <c r="K36" s="48">
        <f>SUM(K18:K35)</f>
        <v>0</v>
      </c>
    </row>
    <row r="37" spans="1:11">
      <c r="A37" s="27" t="s">
        <v>26</v>
      </c>
      <c r="B37" s="74" t="s">
        <v>27</v>
      </c>
      <c r="C37" s="71"/>
      <c r="D37" s="78"/>
      <c r="E37" s="71"/>
      <c r="F37" s="78"/>
      <c r="G37" s="71"/>
      <c r="H37" s="71"/>
      <c r="I37" s="71"/>
      <c r="J37" s="71"/>
      <c r="K37" s="75"/>
    </row>
    <row r="38" spans="1:11">
      <c r="A38" s="30">
        <v>1</v>
      </c>
      <c r="B38" s="76" t="s">
        <v>32</v>
      </c>
      <c r="C38" s="32" t="s">
        <v>22</v>
      </c>
      <c r="D38" s="33">
        <v>21655</v>
      </c>
      <c r="E38" s="34"/>
      <c r="F38" s="33">
        <v>20000</v>
      </c>
      <c r="G38" s="34"/>
      <c r="H38" s="35">
        <v>178</v>
      </c>
      <c r="I38" s="34"/>
      <c r="J38" s="80">
        <v>165.18</v>
      </c>
      <c r="K38" s="80">
        <v>50.22</v>
      </c>
    </row>
    <row r="39" spans="1:11">
      <c r="A39" s="124" t="s">
        <v>23</v>
      </c>
      <c r="B39" s="125"/>
      <c r="C39" s="27" t="s">
        <v>17</v>
      </c>
      <c r="D39" s="48">
        <f>D38</f>
        <v>21655</v>
      </c>
      <c r="E39" s="49"/>
      <c r="F39" s="48">
        <f>F38</f>
        <v>20000</v>
      </c>
      <c r="G39" s="49"/>
      <c r="H39" s="79">
        <f>H38</f>
        <v>178</v>
      </c>
      <c r="I39" s="49"/>
      <c r="J39" s="81">
        <f>SUM(J38:J38)</f>
        <v>165.18</v>
      </c>
      <c r="K39" s="81">
        <f>SUM(K38:K38)</f>
        <v>50.22</v>
      </c>
    </row>
    <row r="40" spans="1:11">
      <c r="A40" s="27" t="s">
        <v>28</v>
      </c>
      <c r="B40" s="74" t="s">
        <v>29</v>
      </c>
      <c r="C40" s="71"/>
      <c r="D40" s="78"/>
      <c r="E40" s="71"/>
      <c r="F40" s="78"/>
      <c r="G40" s="71"/>
      <c r="H40" s="71"/>
      <c r="I40" s="71"/>
      <c r="J40" s="71"/>
      <c r="K40" s="75"/>
    </row>
    <row r="41" spans="1:11">
      <c r="A41" s="30">
        <v>1</v>
      </c>
      <c r="B41" s="76" t="s">
        <v>33</v>
      </c>
      <c r="C41" s="32" t="s">
        <v>22</v>
      </c>
      <c r="D41" s="33">
        <v>22041</v>
      </c>
      <c r="E41" s="34"/>
      <c r="F41" s="33">
        <v>20000</v>
      </c>
      <c r="G41" s="34"/>
      <c r="H41" s="35">
        <v>178</v>
      </c>
      <c r="I41" s="34"/>
      <c r="J41" s="80">
        <v>150.18</v>
      </c>
      <c r="K41" s="80">
        <v>50.22</v>
      </c>
    </row>
    <row r="42" spans="1:11">
      <c r="A42" s="124" t="s">
        <v>23</v>
      </c>
      <c r="B42" s="125"/>
      <c r="C42" s="27" t="s">
        <v>17</v>
      </c>
      <c r="D42" s="48">
        <f>D41</f>
        <v>22041</v>
      </c>
      <c r="E42" s="49"/>
      <c r="F42" s="48">
        <f>F41</f>
        <v>20000</v>
      </c>
      <c r="G42" s="49"/>
      <c r="H42" s="79">
        <f>H41</f>
        <v>178</v>
      </c>
      <c r="I42" s="49"/>
      <c r="J42" s="81">
        <f>SUM(J41:J41)</f>
        <v>150.18</v>
      </c>
      <c r="K42" s="81">
        <f>SUM(K41:K41)</f>
        <v>50.22</v>
      </c>
    </row>
    <row r="43" spans="1:11">
      <c r="A43" s="27" t="s">
        <v>30</v>
      </c>
      <c r="B43" s="74" t="s">
        <v>35</v>
      </c>
      <c r="C43" s="71"/>
      <c r="D43" s="78"/>
      <c r="E43" s="71"/>
      <c r="F43" s="78"/>
      <c r="G43" s="71"/>
      <c r="H43" s="71"/>
      <c r="I43" s="71"/>
      <c r="J43" s="71"/>
      <c r="K43" s="75"/>
    </row>
    <row r="44" spans="1:11" ht="16.5" customHeight="1">
      <c r="A44" s="30">
        <v>1</v>
      </c>
      <c r="B44" s="76" t="s">
        <v>130</v>
      </c>
      <c r="C44" s="32" t="s">
        <v>22</v>
      </c>
      <c r="D44" s="33">
        <v>9337.3799999999992</v>
      </c>
      <c r="E44" s="34"/>
      <c r="F44" s="33">
        <v>5000</v>
      </c>
      <c r="G44" s="34"/>
      <c r="H44" s="35">
        <v>24</v>
      </c>
      <c r="I44" s="34"/>
      <c r="J44" s="34">
        <v>7.19</v>
      </c>
      <c r="K44" s="34">
        <v>0</v>
      </c>
    </row>
    <row r="45" spans="1:11" ht="16.5" customHeight="1">
      <c r="A45" s="30">
        <v>2</v>
      </c>
      <c r="B45" s="76" t="s">
        <v>131</v>
      </c>
      <c r="C45" s="32" t="s">
        <v>22</v>
      </c>
      <c r="D45" s="33">
        <v>9337.3799999999992</v>
      </c>
      <c r="E45" s="34"/>
      <c r="F45" s="33">
        <v>5000</v>
      </c>
      <c r="G45" s="34"/>
      <c r="H45" s="35">
        <v>24</v>
      </c>
      <c r="I45" s="34"/>
      <c r="J45" s="34">
        <v>7.19</v>
      </c>
      <c r="K45" s="34">
        <v>0</v>
      </c>
    </row>
    <row r="46" spans="1:11" ht="16.5" customHeight="1">
      <c r="A46" s="30">
        <v>3</v>
      </c>
      <c r="B46" s="76" t="s">
        <v>132</v>
      </c>
      <c r="C46" s="32" t="s">
        <v>22</v>
      </c>
      <c r="D46" s="33">
        <v>9337.3799999999992</v>
      </c>
      <c r="E46" s="34"/>
      <c r="F46" s="33">
        <v>5000</v>
      </c>
      <c r="G46" s="34"/>
      <c r="H46" s="35">
        <v>24</v>
      </c>
      <c r="I46" s="34"/>
      <c r="J46" s="34">
        <v>7.19</v>
      </c>
      <c r="K46" s="34">
        <v>0</v>
      </c>
    </row>
    <row r="47" spans="1:11" ht="16.5" customHeight="1">
      <c r="A47" s="30">
        <v>4</v>
      </c>
      <c r="B47" s="76" t="s">
        <v>128</v>
      </c>
      <c r="C47" s="32" t="s">
        <v>22</v>
      </c>
      <c r="D47" s="33">
        <v>9337.3799999999992</v>
      </c>
      <c r="E47" s="34"/>
      <c r="F47" s="33">
        <v>5000</v>
      </c>
      <c r="G47" s="34"/>
      <c r="H47" s="35">
        <v>24</v>
      </c>
      <c r="I47" s="34"/>
      <c r="J47" s="34">
        <v>7.19</v>
      </c>
      <c r="K47" s="34">
        <v>0</v>
      </c>
    </row>
    <row r="48" spans="1:11" ht="16.5" customHeight="1">
      <c r="A48" s="30">
        <v>5</v>
      </c>
      <c r="B48" s="76" t="s">
        <v>129</v>
      </c>
      <c r="C48" s="32" t="s">
        <v>22</v>
      </c>
      <c r="D48" s="33">
        <v>9337.3799999999992</v>
      </c>
      <c r="E48" s="34"/>
      <c r="F48" s="33">
        <v>5000</v>
      </c>
      <c r="G48" s="34"/>
      <c r="H48" s="35">
        <v>24</v>
      </c>
      <c r="I48" s="34"/>
      <c r="J48" s="34">
        <v>7.19</v>
      </c>
      <c r="K48" s="34">
        <v>0</v>
      </c>
    </row>
    <row r="49" spans="1:11">
      <c r="A49" s="124" t="s">
        <v>23</v>
      </c>
      <c r="B49" s="125"/>
      <c r="C49" s="27">
        <v>8</v>
      </c>
      <c r="D49" s="48">
        <f>SUM(D44:D48)</f>
        <v>46686.899999999994</v>
      </c>
      <c r="E49" s="49"/>
      <c r="F49" s="48">
        <f>SUM(F44:F48)</f>
        <v>25000</v>
      </c>
      <c r="G49" s="49"/>
      <c r="H49" s="79">
        <f>SUM(H44:H47)</f>
        <v>96</v>
      </c>
      <c r="I49" s="49"/>
      <c r="J49" s="49">
        <f>SUM(J44:J47)</f>
        <v>28.76</v>
      </c>
      <c r="K49" s="49">
        <f>SUM(K44:K47)</f>
        <v>0</v>
      </c>
    </row>
    <row r="50" spans="1:11">
      <c r="A50" s="126" t="s">
        <v>37</v>
      </c>
      <c r="B50" s="127"/>
      <c r="C50" s="82"/>
      <c r="D50" s="83">
        <f>D49+D42+D39+D36</f>
        <v>320550.43999999994</v>
      </c>
      <c r="E50" s="38"/>
      <c r="F50" s="83">
        <f>F49+F42+F39+F36</f>
        <v>90000.1</v>
      </c>
      <c r="G50" s="38"/>
      <c r="H50" s="83">
        <f>H49+H42+H39+H36</f>
        <v>820.0100000000001</v>
      </c>
      <c r="I50" s="38"/>
      <c r="J50" s="83">
        <f>J49+J42+J39+J36</f>
        <v>597.08000000000004</v>
      </c>
      <c r="K50" s="83">
        <f>K49+K42+K39+K36</f>
        <v>100.44</v>
      </c>
    </row>
    <row r="51" spans="1:11">
      <c r="A51" s="126" t="s">
        <v>31</v>
      </c>
      <c r="B51" s="127"/>
      <c r="C51" s="38"/>
      <c r="D51" s="37">
        <f>D50+D15</f>
        <v>470550.43999999994</v>
      </c>
      <c r="E51" s="38"/>
      <c r="F51" s="37">
        <f>F50+F15</f>
        <v>176000.1</v>
      </c>
      <c r="G51" s="38"/>
      <c r="H51" s="37">
        <f>H50+H15</f>
        <v>1188.0100000000002</v>
      </c>
      <c r="I51" s="38"/>
      <c r="J51" s="37">
        <f>J50+J15</f>
        <v>597.08000000000004</v>
      </c>
      <c r="K51" s="37">
        <f>K50+K15</f>
        <v>100.44</v>
      </c>
    </row>
    <row r="52" spans="1:11">
      <c r="A52" s="66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 s="86" customFormat="1" ht="18">
      <c r="A53" s="84"/>
      <c r="B53" s="85" t="s">
        <v>65</v>
      </c>
      <c r="C53" s="85"/>
      <c r="D53" s="85"/>
      <c r="E53" s="85"/>
      <c r="F53" s="85"/>
      <c r="G53" s="85"/>
      <c r="H53" s="85"/>
      <c r="I53" s="85"/>
      <c r="J53" s="85"/>
      <c r="K53" s="85"/>
    </row>
    <row r="54" spans="1:11" s="86" customFormat="1" ht="15" customHeight="1">
      <c r="A54" s="123" t="s">
        <v>34</v>
      </c>
      <c r="B54" s="123"/>
      <c r="D54" s="87" t="s">
        <v>38</v>
      </c>
      <c r="E54" s="85"/>
      <c r="F54" s="85"/>
      <c r="H54" s="85"/>
      <c r="I54" s="85"/>
      <c r="J54" s="85"/>
      <c r="K54" s="85"/>
    </row>
    <row r="55" spans="1:11" s="86" customFormat="1" ht="18">
      <c r="A55" s="84"/>
      <c r="B55" s="85"/>
      <c r="C55" s="85"/>
      <c r="D55" s="85"/>
      <c r="E55" s="85"/>
      <c r="F55" s="85"/>
      <c r="H55" s="85"/>
      <c r="I55" s="85"/>
      <c r="J55" s="85"/>
      <c r="K55" s="85"/>
    </row>
    <row r="56" spans="1:11" s="86" customFormat="1" ht="18">
      <c r="A56" s="88"/>
      <c r="B56" s="86" t="s">
        <v>39</v>
      </c>
      <c r="D56" s="86" t="s">
        <v>40</v>
      </c>
    </row>
    <row r="58" spans="1:11" ht="18.75">
      <c r="B58" s="140" t="s">
        <v>236</v>
      </c>
    </row>
    <row r="59" spans="1:11" ht="18.75">
      <c r="B59" s="140" t="s">
        <v>237</v>
      </c>
    </row>
    <row r="60" spans="1:11" ht="18.75">
      <c r="B60" s="140" t="s">
        <v>238</v>
      </c>
    </row>
  </sheetData>
  <mergeCells count="20">
    <mergeCell ref="A54:B54"/>
    <mergeCell ref="A1:B1"/>
    <mergeCell ref="A42:B42"/>
    <mergeCell ref="A2:B2"/>
    <mergeCell ref="A15:B15"/>
    <mergeCell ref="A39:B39"/>
    <mergeCell ref="A49:B49"/>
    <mergeCell ref="A50:B50"/>
    <mergeCell ref="A51:B51"/>
    <mergeCell ref="A5:B5"/>
    <mergeCell ref="H5:I5"/>
    <mergeCell ref="A36:B36"/>
    <mergeCell ref="H2:K2"/>
    <mergeCell ref="J3:K3"/>
    <mergeCell ref="A8:K8"/>
    <mergeCell ref="A10:A11"/>
    <mergeCell ref="B10:B11"/>
    <mergeCell ref="C10:C11"/>
    <mergeCell ref="F10:G10"/>
    <mergeCell ref="J6:K6"/>
  </mergeCells>
  <pageMargins left="0.27559055118110237" right="0.23622047244094491" top="0.27559055118110237" bottom="0.31496062992125984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50"/>
  <sheetViews>
    <sheetView view="pageBreakPreview" topLeftCell="A16" zoomScale="130" zoomScaleSheetLayoutView="130" workbookViewId="0">
      <selection activeCell="A53" sqref="A53:XFD57"/>
    </sheetView>
  </sheetViews>
  <sheetFormatPr defaultRowHeight="15"/>
  <cols>
    <col min="1" max="1" width="7" style="89" customWidth="1"/>
    <col min="2" max="2" width="28.28515625" style="65" customWidth="1"/>
    <col min="3" max="3" width="9.140625" style="65"/>
    <col min="4" max="4" width="12.42578125" style="65" bestFit="1" customWidth="1"/>
    <col min="5" max="5" width="9.140625" style="65"/>
    <col min="6" max="6" width="11" style="65" customWidth="1"/>
    <col min="7" max="16384" width="9.140625" style="65"/>
  </cols>
  <sheetData>
    <row r="1" spans="1:11" s="103" customFormat="1" ht="15.75">
      <c r="A1" s="141" t="s">
        <v>0</v>
      </c>
      <c r="B1" s="141"/>
      <c r="C1" s="142"/>
      <c r="D1" s="142"/>
      <c r="E1" s="142"/>
      <c r="F1" s="142"/>
      <c r="G1" s="142"/>
      <c r="H1" s="143" t="s">
        <v>1</v>
      </c>
      <c r="I1" s="142"/>
      <c r="J1" s="142"/>
      <c r="K1" s="142"/>
    </row>
    <row r="2" spans="1:11" s="103" customFormat="1" ht="15" customHeight="1">
      <c r="A2" s="144" t="s">
        <v>235</v>
      </c>
      <c r="B2" s="144"/>
      <c r="C2" s="142"/>
      <c r="D2" s="142"/>
      <c r="E2" s="142"/>
      <c r="F2" s="142"/>
      <c r="G2" s="142"/>
      <c r="H2" s="145" t="s">
        <v>233</v>
      </c>
      <c r="I2" s="145"/>
      <c r="J2" s="142"/>
      <c r="K2" s="142"/>
    </row>
    <row r="3" spans="1:11" s="103" customFormat="1" ht="15.75">
      <c r="A3" s="104"/>
      <c r="B3" s="105" t="s">
        <v>231</v>
      </c>
      <c r="C3" s="142"/>
      <c r="D3" s="142"/>
      <c r="E3" s="142"/>
      <c r="F3" s="142"/>
      <c r="G3" s="142"/>
      <c r="H3" s="106"/>
      <c r="I3" s="107"/>
      <c r="J3" s="146" t="s">
        <v>234</v>
      </c>
      <c r="K3" s="146"/>
    </row>
    <row r="4" spans="1:11" s="103" customFormat="1" ht="15.75">
      <c r="A4" s="108"/>
      <c r="B4" s="109"/>
      <c r="C4" s="142"/>
      <c r="D4" s="142"/>
      <c r="E4" s="142"/>
      <c r="F4" s="142"/>
      <c r="G4" s="142"/>
      <c r="H4" s="110"/>
      <c r="I4" s="111"/>
      <c r="J4" s="147"/>
      <c r="K4" s="147"/>
    </row>
    <row r="5" spans="1:11" s="103" customFormat="1" ht="15" customHeight="1">
      <c r="A5" s="144" t="s">
        <v>2</v>
      </c>
      <c r="B5" s="144"/>
      <c r="C5" s="142"/>
      <c r="D5" s="142"/>
      <c r="E5" s="142"/>
      <c r="F5" s="142"/>
      <c r="G5" s="142"/>
      <c r="H5" s="145"/>
      <c r="I5" s="145"/>
      <c r="J5" s="142"/>
      <c r="K5" s="142"/>
    </row>
    <row r="6" spans="1:11" s="103" customFormat="1" ht="15.75">
      <c r="A6" s="104"/>
      <c r="B6" s="112" t="s">
        <v>232</v>
      </c>
      <c r="C6" s="142"/>
      <c r="D6" s="142"/>
      <c r="E6" s="142"/>
      <c r="F6" s="142"/>
      <c r="G6" s="142"/>
      <c r="H6" s="110"/>
      <c r="I6" s="111"/>
      <c r="J6" s="146"/>
      <c r="K6" s="146"/>
    </row>
    <row r="7" spans="1:11">
      <c r="A7" s="66"/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>
      <c r="A8" s="119" t="s">
        <v>150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</row>
    <row r="9" spans="1:11">
      <c r="A9" s="66"/>
      <c r="B9" s="64"/>
      <c r="C9" s="64"/>
      <c r="D9" s="64"/>
      <c r="E9" s="64"/>
      <c r="F9" s="64"/>
      <c r="G9" s="64"/>
      <c r="H9" s="64"/>
      <c r="I9" s="64"/>
      <c r="J9" s="64"/>
      <c r="K9" s="64"/>
    </row>
    <row r="10" spans="1:11" ht="28.5" customHeight="1">
      <c r="A10" s="120" t="s">
        <v>3</v>
      </c>
      <c r="B10" s="120" t="s">
        <v>4</v>
      </c>
      <c r="C10" s="120" t="s">
        <v>5</v>
      </c>
      <c r="D10" s="67" t="s">
        <v>6</v>
      </c>
      <c r="E10" s="68"/>
      <c r="F10" s="122" t="s">
        <v>7</v>
      </c>
      <c r="G10" s="122"/>
      <c r="H10" s="67" t="s">
        <v>8</v>
      </c>
      <c r="I10" s="69"/>
      <c r="J10" s="69"/>
      <c r="K10" s="68"/>
    </row>
    <row r="11" spans="1:11" ht="78.75">
      <c r="A11" s="121"/>
      <c r="B11" s="121"/>
      <c r="C11" s="121"/>
      <c r="D11" s="91" t="s">
        <v>9</v>
      </c>
      <c r="E11" s="91" t="s">
        <v>10</v>
      </c>
      <c r="F11" s="90" t="s">
        <v>11</v>
      </c>
      <c r="G11" s="90" t="s">
        <v>12</v>
      </c>
      <c r="H11" s="91" t="s">
        <v>13</v>
      </c>
      <c r="I11" s="91" t="s">
        <v>14</v>
      </c>
      <c r="J11" s="91" t="s">
        <v>15</v>
      </c>
      <c r="K11" s="91" t="s">
        <v>16</v>
      </c>
    </row>
    <row r="12" spans="1:11">
      <c r="A12" s="27"/>
      <c r="B12" s="100" t="s">
        <v>227</v>
      </c>
      <c r="C12" s="71"/>
      <c r="D12" s="78"/>
      <c r="E12" s="71"/>
      <c r="F12" s="78"/>
      <c r="G12" s="71"/>
      <c r="H12" s="71"/>
      <c r="I12" s="71"/>
      <c r="J12" s="71"/>
      <c r="K12" s="75"/>
    </row>
    <row r="13" spans="1:11" ht="34.5" customHeight="1">
      <c r="A13" s="30">
        <v>1</v>
      </c>
      <c r="B13" s="76" t="s">
        <v>228</v>
      </c>
      <c r="C13" s="32" t="s">
        <v>22</v>
      </c>
      <c r="D13" s="43">
        <v>35000</v>
      </c>
      <c r="E13" s="34"/>
      <c r="F13" s="43">
        <v>9352</v>
      </c>
      <c r="G13" s="34"/>
      <c r="H13" s="95">
        <v>88.44</v>
      </c>
      <c r="I13" s="34"/>
      <c r="J13" s="34">
        <v>22.05</v>
      </c>
      <c r="K13" s="34">
        <v>0</v>
      </c>
    </row>
    <row r="14" spans="1:11" ht="34.5" customHeight="1">
      <c r="A14" s="30">
        <v>2</v>
      </c>
      <c r="B14" s="76" t="s">
        <v>229</v>
      </c>
      <c r="C14" s="32" t="s">
        <v>22</v>
      </c>
      <c r="D14" s="43">
        <v>35199.199999999997</v>
      </c>
      <c r="E14" s="34"/>
      <c r="F14" s="43">
        <v>15873</v>
      </c>
      <c r="G14" s="34"/>
      <c r="H14" s="95">
        <v>67.88</v>
      </c>
      <c r="I14" s="34"/>
      <c r="J14" s="34">
        <v>12.4</v>
      </c>
      <c r="K14" s="34">
        <v>0</v>
      </c>
    </row>
    <row r="15" spans="1:11" ht="29.25" customHeight="1">
      <c r="A15" s="30">
        <v>3</v>
      </c>
      <c r="B15" s="76" t="s">
        <v>230</v>
      </c>
      <c r="C15" s="32" t="s">
        <v>22</v>
      </c>
      <c r="D15" s="43">
        <v>24800.5</v>
      </c>
      <c r="E15" s="34"/>
      <c r="F15" s="43">
        <v>18774.900000000001</v>
      </c>
      <c r="G15" s="34"/>
      <c r="H15" s="95">
        <v>76.900000000000006</v>
      </c>
      <c r="I15" s="34"/>
      <c r="J15" s="34">
        <v>13.8</v>
      </c>
      <c r="K15" s="34">
        <v>0</v>
      </c>
    </row>
    <row r="16" spans="1:11">
      <c r="A16" s="124" t="s">
        <v>23</v>
      </c>
      <c r="B16" s="125"/>
      <c r="C16" s="27" t="s">
        <v>17</v>
      </c>
      <c r="D16" s="48">
        <f>D15+D14+ТП!D35+ТП!D34+ТП!D33+ТП!D32+ТП!D31+ТП!D30+ТП!D29+ТП!D28+ТП!D27+ТП!D26+ТП!D25+ТП!D24+ТП!D23+ТП!D22+ТП!D21+ТП!D20+ТП!D19+ТП!D18</f>
        <v>290167.24000000005</v>
      </c>
      <c r="E16" s="49"/>
      <c r="F16" s="48">
        <f>F15+F14+F13+ТП!F35+ТП!F34+ТП!F33+ТП!F32+ТП!F31+ТП!F30+ТП!F29+ТП!F28+ТП!F27+ТП!F26+ТП!F25+ТП!F24+ТП!F23+ТП!F22+ТП!F21+ТП!F20+ТП!F19+ТП!F18</f>
        <v>68999.999999999942</v>
      </c>
      <c r="G16" s="49"/>
      <c r="H16" s="48">
        <f>H15+H14+ТП!H35+ТП!H34+ТП!H33+ТП!H32+ТП!H31+ТП!H30+ТП!H29+ТП!H28+ТП!H27+ТП!H26+ТП!H25+ТП!H24+ТП!H23+ТП!H22+ТП!H21+ТП!H20+ТП!H19+ТП!H18</f>
        <v>512.79000000000019</v>
      </c>
      <c r="I16" s="49"/>
      <c r="J16" s="48">
        <f>J15+J14+ТП!J35+ТП!J34+ТП!J33+ТП!J32+ТП!J31+ТП!J30+ТП!J29+ТП!J28+ТП!J27+ТП!J26+ТП!J25+ТП!J24+ТП!J23+ТП!J22+ТП!J21+ТП!J20+ТП!J19+ТП!J18</f>
        <v>279.16000000000014</v>
      </c>
      <c r="K16" s="48">
        <f>K15+K14+ТП!K35+ТП!K34+ТП!K33+ТП!K32+ТП!K31+ТП!K30+ТП!K29+ТП!K28+ТП!K27+ТП!K26+ТП!K25+ТП!K24+ТП!K23+ТП!K22+ТП!K21+ТП!K20+ТП!K19+ТП!K18</f>
        <v>0</v>
      </c>
    </row>
    <row r="17" spans="1:11">
      <c r="A17" s="27">
        <v>3</v>
      </c>
      <c r="B17" s="74" t="s">
        <v>41</v>
      </c>
      <c r="C17" s="71"/>
      <c r="D17" s="78"/>
      <c r="E17" s="71"/>
      <c r="F17" s="78"/>
      <c r="G17" s="71"/>
      <c r="H17" s="71"/>
      <c r="I17" s="71"/>
      <c r="J17" s="71"/>
      <c r="K17" s="75"/>
    </row>
    <row r="18" spans="1:11" ht="62.25" customHeight="1">
      <c r="A18" s="30">
        <v>1</v>
      </c>
      <c r="B18" s="76" t="s">
        <v>54</v>
      </c>
      <c r="C18" s="32" t="s">
        <v>22</v>
      </c>
      <c r="D18" s="33">
        <v>1200000</v>
      </c>
      <c r="E18" s="34"/>
      <c r="F18" s="33">
        <v>806510</v>
      </c>
      <c r="G18" s="34"/>
      <c r="H18" s="35">
        <v>1167</v>
      </c>
      <c r="I18" s="34"/>
      <c r="J18" s="34">
        <v>577.19000000000005</v>
      </c>
      <c r="K18" s="34">
        <v>547.29999999999995</v>
      </c>
    </row>
    <row r="19" spans="1:11" ht="104.25" customHeight="1">
      <c r="A19" s="30">
        <v>2</v>
      </c>
      <c r="B19" s="76" t="s">
        <v>42</v>
      </c>
      <c r="C19" s="32" t="s">
        <v>22</v>
      </c>
      <c r="D19" s="33">
        <v>372672</v>
      </c>
      <c r="E19" s="34"/>
      <c r="F19" s="33">
        <v>350000</v>
      </c>
      <c r="G19" s="34"/>
      <c r="H19" s="35">
        <v>97</v>
      </c>
      <c r="I19" s="34"/>
      <c r="J19" s="34">
        <v>97.19</v>
      </c>
      <c r="K19" s="34">
        <v>50.33</v>
      </c>
    </row>
    <row r="20" spans="1:11" ht="81" customHeight="1">
      <c r="A20" s="30">
        <v>3</v>
      </c>
      <c r="B20" s="76" t="s">
        <v>43</v>
      </c>
      <c r="C20" s="32" t="s">
        <v>22</v>
      </c>
      <c r="D20" s="33">
        <v>14950000</v>
      </c>
      <c r="E20" s="34"/>
      <c r="F20" s="33">
        <v>9012000</v>
      </c>
      <c r="G20" s="34"/>
      <c r="H20" s="35">
        <v>3120</v>
      </c>
      <c r="I20" s="34"/>
      <c r="J20" s="34">
        <v>2577.19</v>
      </c>
      <c r="K20" s="34">
        <v>478.3</v>
      </c>
    </row>
    <row r="21" spans="1:11">
      <c r="A21" s="124" t="s">
        <v>23</v>
      </c>
      <c r="B21" s="125"/>
      <c r="C21" s="27" t="s">
        <v>17</v>
      </c>
      <c r="D21" s="48">
        <f>SUM(D18:D20)</f>
        <v>16522672</v>
      </c>
      <c r="E21" s="49"/>
      <c r="F21" s="48">
        <f>SUM(F18:F20)</f>
        <v>10168510</v>
      </c>
      <c r="G21" s="49"/>
      <c r="H21" s="48">
        <f>SUM(H18:H20)</f>
        <v>4384</v>
      </c>
      <c r="I21" s="49"/>
      <c r="J21" s="48">
        <f>SUM(J18:J20)</f>
        <v>3251.57</v>
      </c>
      <c r="K21" s="48">
        <f>SUM(K18:K20)</f>
        <v>1075.93</v>
      </c>
    </row>
    <row r="22" spans="1:11">
      <c r="A22" s="27">
        <v>4</v>
      </c>
      <c r="B22" s="74" t="s">
        <v>81</v>
      </c>
      <c r="C22" s="71"/>
      <c r="D22" s="78"/>
      <c r="E22" s="71"/>
      <c r="F22" s="78"/>
      <c r="G22" s="71"/>
      <c r="H22" s="71"/>
      <c r="I22" s="71"/>
      <c r="J22" s="71"/>
      <c r="K22" s="75"/>
    </row>
    <row r="23" spans="1:11" ht="27.75" customHeight="1">
      <c r="A23" s="30">
        <v>1</v>
      </c>
      <c r="B23" s="76" t="s">
        <v>66</v>
      </c>
      <c r="C23" s="32"/>
      <c r="D23" s="33">
        <v>22156</v>
      </c>
      <c r="E23" s="34"/>
      <c r="F23" s="33">
        <v>20100</v>
      </c>
      <c r="G23" s="34"/>
      <c r="H23" s="35">
        <v>16</v>
      </c>
      <c r="I23" s="34"/>
      <c r="J23" s="34">
        <v>8</v>
      </c>
      <c r="K23" s="34">
        <v>0</v>
      </c>
    </row>
    <row r="24" spans="1:11" ht="27.75" customHeight="1">
      <c r="A24" s="30">
        <v>2</v>
      </c>
      <c r="B24" s="76" t="s">
        <v>67</v>
      </c>
      <c r="C24" s="32"/>
      <c r="D24" s="33">
        <v>22156</v>
      </c>
      <c r="E24" s="34"/>
      <c r="F24" s="33">
        <v>20100</v>
      </c>
      <c r="G24" s="34"/>
      <c r="H24" s="35">
        <v>16</v>
      </c>
      <c r="I24" s="34"/>
      <c r="J24" s="34">
        <v>8</v>
      </c>
      <c r="K24" s="34">
        <v>0</v>
      </c>
    </row>
    <row r="25" spans="1:11" ht="27.75" customHeight="1">
      <c r="A25" s="30">
        <v>3</v>
      </c>
      <c r="B25" s="76" t="s">
        <v>68</v>
      </c>
      <c r="C25" s="32"/>
      <c r="D25" s="33">
        <v>22156</v>
      </c>
      <c r="E25" s="34"/>
      <c r="F25" s="33">
        <v>20100</v>
      </c>
      <c r="G25" s="34"/>
      <c r="H25" s="35">
        <v>16</v>
      </c>
      <c r="I25" s="34"/>
      <c r="J25" s="34">
        <v>8</v>
      </c>
      <c r="K25" s="34">
        <v>0</v>
      </c>
    </row>
    <row r="26" spans="1:11" ht="27.75" customHeight="1">
      <c r="A26" s="30">
        <v>4</v>
      </c>
      <c r="B26" s="76" t="s">
        <v>69</v>
      </c>
      <c r="C26" s="32"/>
      <c r="D26" s="33">
        <v>22156</v>
      </c>
      <c r="E26" s="34"/>
      <c r="F26" s="33">
        <v>20100</v>
      </c>
      <c r="G26" s="34"/>
      <c r="H26" s="35">
        <v>16</v>
      </c>
      <c r="I26" s="34"/>
      <c r="J26" s="34">
        <v>8</v>
      </c>
      <c r="K26" s="34">
        <v>0</v>
      </c>
    </row>
    <row r="27" spans="1:11" ht="27.75" customHeight="1">
      <c r="A27" s="30">
        <v>5</v>
      </c>
      <c r="B27" s="76" t="s">
        <v>70</v>
      </c>
      <c r="C27" s="32"/>
      <c r="D27" s="33">
        <v>22156</v>
      </c>
      <c r="E27" s="34"/>
      <c r="F27" s="33">
        <v>20100</v>
      </c>
      <c r="G27" s="34"/>
      <c r="H27" s="35">
        <v>16</v>
      </c>
      <c r="I27" s="34"/>
      <c r="J27" s="34">
        <v>8</v>
      </c>
      <c r="K27" s="34">
        <v>0</v>
      </c>
    </row>
    <row r="28" spans="1:11" ht="27.75" customHeight="1">
      <c r="A28" s="30">
        <v>6</v>
      </c>
      <c r="B28" s="76" t="s">
        <v>71</v>
      </c>
      <c r="C28" s="32"/>
      <c r="D28" s="33">
        <v>22156</v>
      </c>
      <c r="E28" s="34"/>
      <c r="F28" s="33">
        <v>20100</v>
      </c>
      <c r="G28" s="34"/>
      <c r="H28" s="35">
        <v>16</v>
      </c>
      <c r="I28" s="34"/>
      <c r="J28" s="34">
        <v>8</v>
      </c>
      <c r="K28" s="34">
        <v>0</v>
      </c>
    </row>
    <row r="29" spans="1:11" ht="27.75" customHeight="1">
      <c r="A29" s="30">
        <v>7</v>
      </c>
      <c r="B29" s="76" t="s">
        <v>72</v>
      </c>
      <c r="C29" s="32"/>
      <c r="D29" s="33">
        <v>22156</v>
      </c>
      <c r="E29" s="34"/>
      <c r="F29" s="33">
        <v>20100</v>
      </c>
      <c r="G29" s="34"/>
      <c r="H29" s="35">
        <v>16</v>
      </c>
      <c r="I29" s="34"/>
      <c r="J29" s="34">
        <v>8</v>
      </c>
      <c r="K29" s="34">
        <v>0</v>
      </c>
    </row>
    <row r="30" spans="1:11" ht="27.75" customHeight="1">
      <c r="A30" s="30">
        <v>8</v>
      </c>
      <c r="B30" s="76" t="s">
        <v>73</v>
      </c>
      <c r="C30" s="32"/>
      <c r="D30" s="33">
        <v>22156</v>
      </c>
      <c r="E30" s="34"/>
      <c r="F30" s="33">
        <v>20100</v>
      </c>
      <c r="G30" s="34"/>
      <c r="H30" s="35">
        <v>16</v>
      </c>
      <c r="I30" s="34"/>
      <c r="J30" s="34">
        <v>8</v>
      </c>
      <c r="K30" s="34">
        <v>0</v>
      </c>
    </row>
    <row r="31" spans="1:11" ht="27.75" customHeight="1">
      <c r="A31" s="30">
        <v>9</v>
      </c>
      <c r="B31" s="76" t="s">
        <v>74</v>
      </c>
      <c r="C31" s="32"/>
      <c r="D31" s="33">
        <v>22156</v>
      </c>
      <c r="E31" s="34"/>
      <c r="F31" s="33">
        <v>20100</v>
      </c>
      <c r="G31" s="34"/>
      <c r="H31" s="35">
        <v>16</v>
      </c>
      <c r="I31" s="34"/>
      <c r="J31" s="34">
        <v>8</v>
      </c>
      <c r="K31" s="34">
        <v>0</v>
      </c>
    </row>
    <row r="32" spans="1:11" ht="27.75" customHeight="1">
      <c r="A32" s="30">
        <v>10</v>
      </c>
      <c r="B32" s="76" t="s">
        <v>75</v>
      </c>
      <c r="C32" s="32"/>
      <c r="D32" s="33">
        <v>22156</v>
      </c>
      <c r="E32" s="34"/>
      <c r="F32" s="33">
        <v>20100</v>
      </c>
      <c r="G32" s="34"/>
      <c r="H32" s="35">
        <v>16</v>
      </c>
      <c r="I32" s="34"/>
      <c r="J32" s="34">
        <v>8</v>
      </c>
      <c r="K32" s="34">
        <v>0</v>
      </c>
    </row>
    <row r="33" spans="1:11" ht="27.75" customHeight="1">
      <c r="A33" s="30">
        <v>11</v>
      </c>
      <c r="B33" s="76" t="s">
        <v>76</v>
      </c>
      <c r="C33" s="32"/>
      <c r="D33" s="33">
        <v>22156</v>
      </c>
      <c r="E33" s="34"/>
      <c r="F33" s="33">
        <v>20100</v>
      </c>
      <c r="G33" s="34"/>
      <c r="H33" s="35">
        <v>16</v>
      </c>
      <c r="I33" s="34"/>
      <c r="J33" s="34">
        <v>8</v>
      </c>
      <c r="K33" s="34">
        <v>0</v>
      </c>
    </row>
    <row r="34" spans="1:11" ht="27.75" customHeight="1">
      <c r="A34" s="30">
        <v>12</v>
      </c>
      <c r="B34" s="76" t="s">
        <v>77</v>
      </c>
      <c r="C34" s="32"/>
      <c r="D34" s="33">
        <v>22156</v>
      </c>
      <c r="E34" s="34"/>
      <c r="F34" s="33">
        <v>20100</v>
      </c>
      <c r="G34" s="34"/>
      <c r="H34" s="35">
        <v>16</v>
      </c>
      <c r="I34" s="34"/>
      <c r="J34" s="34">
        <v>8</v>
      </c>
      <c r="K34" s="34">
        <v>0</v>
      </c>
    </row>
    <row r="35" spans="1:11" ht="27.75" customHeight="1">
      <c r="A35" s="30">
        <v>13</v>
      </c>
      <c r="B35" s="76" t="s">
        <v>78</v>
      </c>
      <c r="C35" s="32"/>
      <c r="D35" s="33">
        <v>22156</v>
      </c>
      <c r="E35" s="34"/>
      <c r="F35" s="33">
        <v>20100</v>
      </c>
      <c r="G35" s="34"/>
      <c r="H35" s="35">
        <v>16</v>
      </c>
      <c r="I35" s="34"/>
      <c r="J35" s="34">
        <v>8</v>
      </c>
      <c r="K35" s="34">
        <v>0</v>
      </c>
    </row>
    <row r="36" spans="1:11" ht="45.75" customHeight="1">
      <c r="A36" s="30">
        <v>14</v>
      </c>
      <c r="B36" s="76" t="s">
        <v>79</v>
      </c>
      <c r="C36" s="32"/>
      <c r="D36" s="33">
        <v>22156</v>
      </c>
      <c r="E36" s="34"/>
      <c r="F36" s="33">
        <v>20100</v>
      </c>
      <c r="G36" s="34"/>
      <c r="H36" s="35">
        <v>16</v>
      </c>
      <c r="I36" s="34"/>
      <c r="J36" s="34">
        <v>8</v>
      </c>
      <c r="K36" s="34">
        <v>0</v>
      </c>
    </row>
    <row r="37" spans="1:11" ht="47.25" customHeight="1">
      <c r="A37" s="30">
        <v>15</v>
      </c>
      <c r="B37" s="76" t="s">
        <v>80</v>
      </c>
      <c r="C37" s="32"/>
      <c r="D37" s="33">
        <v>22156</v>
      </c>
      <c r="E37" s="34"/>
      <c r="F37" s="33">
        <v>20100</v>
      </c>
      <c r="G37" s="34"/>
      <c r="H37" s="35">
        <v>16</v>
      </c>
      <c r="I37" s="34"/>
      <c r="J37" s="34">
        <v>8</v>
      </c>
      <c r="K37" s="34">
        <v>0</v>
      </c>
    </row>
    <row r="38" spans="1:11">
      <c r="A38" s="124" t="s">
        <v>23</v>
      </c>
      <c r="B38" s="125"/>
      <c r="C38" s="27" t="s">
        <v>17</v>
      </c>
      <c r="D38" s="48">
        <f>SUM(D23:D37)</f>
        <v>332340</v>
      </c>
      <c r="E38" s="49"/>
      <c r="F38" s="48">
        <f>SUM(F23:F37)</f>
        <v>301500</v>
      </c>
      <c r="G38" s="49"/>
      <c r="H38" s="48">
        <f>SUM(H23:H37)</f>
        <v>240</v>
      </c>
      <c r="I38" s="49"/>
      <c r="J38" s="48">
        <f>SUM(J23:J37)</f>
        <v>120</v>
      </c>
      <c r="K38" s="48">
        <f>SUM(K23:K37)</f>
        <v>0</v>
      </c>
    </row>
    <row r="39" spans="1:11">
      <c r="A39" s="27">
        <v>5</v>
      </c>
      <c r="B39" s="74" t="s">
        <v>44</v>
      </c>
      <c r="C39" s="71"/>
      <c r="D39" s="78"/>
      <c r="E39" s="71"/>
      <c r="F39" s="78"/>
      <c r="G39" s="71"/>
      <c r="H39" s="71"/>
      <c r="I39" s="71"/>
      <c r="J39" s="71"/>
      <c r="K39" s="75"/>
    </row>
    <row r="40" spans="1:11" ht="117.75" customHeight="1">
      <c r="A40" s="30">
        <v>1</v>
      </c>
      <c r="B40" s="76" t="s">
        <v>97</v>
      </c>
      <c r="C40" s="32" t="s">
        <v>82</v>
      </c>
      <c r="D40" s="33">
        <v>769690</v>
      </c>
      <c r="E40" s="34"/>
      <c r="F40" s="33">
        <v>554521</v>
      </c>
      <c r="G40" s="34"/>
      <c r="H40" s="35">
        <v>266.94</v>
      </c>
      <c r="I40" s="34"/>
      <c r="J40" s="34">
        <v>266</v>
      </c>
      <c r="K40" s="34">
        <v>55</v>
      </c>
    </row>
    <row r="41" spans="1:11" ht="114.75" customHeight="1">
      <c r="A41" s="30">
        <v>2</v>
      </c>
      <c r="B41" s="76" t="s">
        <v>101</v>
      </c>
      <c r="C41" s="32"/>
      <c r="D41" s="33">
        <v>9776</v>
      </c>
      <c r="E41" s="34"/>
      <c r="F41" s="33">
        <v>5252</v>
      </c>
      <c r="G41" s="34"/>
      <c r="H41" s="43">
        <v>6.71</v>
      </c>
      <c r="I41" s="34"/>
      <c r="J41" s="34">
        <v>4</v>
      </c>
      <c r="K41" s="34">
        <v>0</v>
      </c>
    </row>
    <row r="42" spans="1:11" ht="146.25" customHeight="1">
      <c r="A42" s="30">
        <v>3</v>
      </c>
      <c r="B42" s="76" t="s">
        <v>200</v>
      </c>
      <c r="C42" s="32"/>
      <c r="D42" s="33">
        <v>9776</v>
      </c>
      <c r="E42" s="34"/>
      <c r="F42" s="33">
        <v>5252</v>
      </c>
      <c r="G42" s="34"/>
      <c r="H42" s="43">
        <v>6.71</v>
      </c>
      <c r="I42" s="34"/>
      <c r="J42" s="34">
        <v>4</v>
      </c>
      <c r="K42" s="34">
        <v>0</v>
      </c>
    </row>
    <row r="43" spans="1:11" ht="146.25" customHeight="1">
      <c r="A43" s="30">
        <v>4</v>
      </c>
      <c r="B43" s="76" t="s">
        <v>201</v>
      </c>
      <c r="C43" s="32"/>
      <c r="D43" s="33">
        <v>9776</v>
      </c>
      <c r="E43" s="34"/>
      <c r="F43" s="33">
        <v>5252</v>
      </c>
      <c r="G43" s="34"/>
      <c r="H43" s="43">
        <v>6.71</v>
      </c>
      <c r="I43" s="34"/>
      <c r="J43" s="34">
        <v>4</v>
      </c>
      <c r="K43" s="34">
        <v>0</v>
      </c>
    </row>
    <row r="44" spans="1:11">
      <c r="A44" s="124" t="s">
        <v>23</v>
      </c>
      <c r="B44" s="125"/>
      <c r="C44" s="27" t="s">
        <v>17</v>
      </c>
      <c r="D44" s="48">
        <f>SUM(D40:D42)</f>
        <v>789242</v>
      </c>
      <c r="E44" s="49"/>
      <c r="F44" s="48">
        <f>SUM(F40:F42)</f>
        <v>565025</v>
      </c>
      <c r="G44" s="49"/>
      <c r="H44" s="79">
        <f>SUM(H40:H42)</f>
        <v>280.35999999999996</v>
      </c>
      <c r="I44" s="49"/>
      <c r="J44" s="49">
        <f>SUM(J40:J42)</f>
        <v>274</v>
      </c>
      <c r="K44" s="49">
        <f>SUM(K40:K42)</f>
        <v>55</v>
      </c>
    </row>
    <row r="45" spans="1:11">
      <c r="A45" s="126" t="s">
        <v>56</v>
      </c>
      <c r="B45" s="127"/>
      <c r="C45" s="82"/>
      <c r="D45" s="83">
        <f>D44+D38+D21+D16</f>
        <v>17934421.239999998</v>
      </c>
      <c r="E45" s="38"/>
      <c r="F45" s="83">
        <f>F44+F38+F21+F16</f>
        <v>11104035</v>
      </c>
      <c r="G45" s="38"/>
      <c r="H45" s="83">
        <f>H44+H38+H21+H16</f>
        <v>5417.15</v>
      </c>
      <c r="I45" s="38"/>
      <c r="J45" s="83">
        <f>J44+J38+J21+J16</f>
        <v>3924.7300000000005</v>
      </c>
      <c r="K45" s="83">
        <f>K44+K38+K21+K16</f>
        <v>1130.93</v>
      </c>
    </row>
    <row r="46" spans="1:11">
      <c r="A46" s="66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 s="86" customFormat="1" ht="18">
      <c r="A47" s="84"/>
      <c r="B47" s="85" t="s">
        <v>65</v>
      </c>
      <c r="C47" s="85"/>
      <c r="D47" s="85"/>
      <c r="E47" s="85"/>
      <c r="F47" s="85"/>
      <c r="G47" s="85"/>
      <c r="H47" s="85"/>
      <c r="I47" s="85"/>
      <c r="J47" s="85"/>
      <c r="K47" s="85"/>
    </row>
    <row r="48" spans="1:11" s="86" customFormat="1" ht="15" customHeight="1">
      <c r="A48" s="123" t="s">
        <v>34</v>
      </c>
      <c r="B48" s="123"/>
      <c r="D48" s="87" t="s">
        <v>38</v>
      </c>
      <c r="E48" s="85"/>
      <c r="F48" s="85"/>
      <c r="G48" s="85"/>
      <c r="H48" s="85"/>
      <c r="I48" s="85"/>
      <c r="J48" s="85"/>
      <c r="K48" s="85"/>
    </row>
    <row r="49" spans="1:11" s="86" customFormat="1" ht="18">
      <c r="A49" s="84"/>
      <c r="B49" s="85"/>
      <c r="C49" s="85"/>
      <c r="D49" s="85"/>
      <c r="E49" s="85"/>
      <c r="F49" s="85"/>
      <c r="G49" s="85"/>
      <c r="H49" s="85"/>
      <c r="I49" s="85"/>
      <c r="J49" s="85"/>
      <c r="K49" s="85"/>
    </row>
    <row r="50" spans="1:11" s="86" customFormat="1" ht="18">
      <c r="A50" s="88"/>
      <c r="B50" s="86" t="s">
        <v>39</v>
      </c>
      <c r="D50" s="86" t="s">
        <v>40</v>
      </c>
    </row>
  </sheetData>
  <mergeCells count="18">
    <mergeCell ref="J6:K6"/>
    <mergeCell ref="A16:B16"/>
    <mergeCell ref="A1:B1"/>
    <mergeCell ref="A2:B2"/>
    <mergeCell ref="H2:I2"/>
    <mergeCell ref="J3:K3"/>
    <mergeCell ref="A5:B5"/>
    <mergeCell ref="H5:I5"/>
    <mergeCell ref="A8:K8"/>
    <mergeCell ref="A10:A11"/>
    <mergeCell ref="B10:B11"/>
    <mergeCell ref="C10:C11"/>
    <mergeCell ref="F10:G10"/>
    <mergeCell ref="A45:B45"/>
    <mergeCell ref="A48:B48"/>
    <mergeCell ref="A21:B21"/>
    <mergeCell ref="A38:B38"/>
    <mergeCell ref="A44:B44"/>
  </mergeCells>
  <pageMargins left="0.7" right="0.7" top="0.75" bottom="0.75" header="0.3" footer="0.3"/>
  <pageSetup paperSize="9" scale="71" orientation="portrait" verticalDpi="0" r:id="rId1"/>
  <rowBreaks count="1" manualBreakCount="1">
    <brk id="35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N74"/>
  <sheetViews>
    <sheetView tabSelected="1" view="pageBreakPreview" topLeftCell="A46" zoomScale="115" zoomScaleNormal="85" zoomScaleSheetLayoutView="115" workbookViewId="0">
      <selection activeCell="B90" sqref="B90"/>
    </sheetView>
  </sheetViews>
  <sheetFormatPr defaultRowHeight="12"/>
  <cols>
    <col min="1" max="1" width="7" style="62" customWidth="1"/>
    <col min="2" max="2" width="28.28515625" style="53" customWidth="1"/>
    <col min="3" max="3" width="9.140625" style="62"/>
    <col min="4" max="4" width="12.42578125" style="63" bestFit="1" customWidth="1"/>
    <col min="5" max="5" width="9.140625" style="63"/>
    <col min="6" max="6" width="10.42578125" style="63" customWidth="1"/>
    <col min="7" max="9" width="9.140625" style="63"/>
    <col min="10" max="10" width="9.85546875" style="63" bestFit="1" customWidth="1"/>
    <col min="11" max="11" width="9.140625" style="63"/>
    <col min="12" max="13" width="9.140625" style="16"/>
    <col min="14" max="14" width="9.140625" style="17"/>
    <col min="15" max="16384" width="9.140625" style="16"/>
  </cols>
  <sheetData>
    <row r="1" spans="1:14" s="103" customFormat="1" ht="21" customHeight="1">
      <c r="A1" s="128" t="s">
        <v>0</v>
      </c>
      <c r="B1" s="128"/>
      <c r="C1" s="113"/>
      <c r="D1" s="113"/>
      <c r="E1" s="113"/>
      <c r="F1" s="113"/>
      <c r="G1" s="113"/>
      <c r="H1" s="114" t="s">
        <v>1</v>
      </c>
      <c r="I1" s="113"/>
      <c r="J1" s="113"/>
      <c r="K1" s="113"/>
    </row>
    <row r="2" spans="1:14" s="103" customFormat="1" ht="21" customHeight="1">
      <c r="A2" s="129" t="s">
        <v>235</v>
      </c>
      <c r="B2" s="129"/>
      <c r="C2" s="113"/>
      <c r="D2" s="113"/>
      <c r="E2" s="113"/>
      <c r="F2" s="113"/>
      <c r="G2" s="113"/>
      <c r="H2" s="130" t="s">
        <v>233</v>
      </c>
      <c r="I2" s="130"/>
      <c r="J2" s="130"/>
      <c r="K2" s="130"/>
    </row>
    <row r="3" spans="1:14" s="103" customFormat="1" ht="21" customHeight="1">
      <c r="A3" s="104"/>
      <c r="B3" s="105" t="s">
        <v>231</v>
      </c>
      <c r="C3" s="113"/>
      <c r="D3" s="113"/>
      <c r="E3" s="113"/>
      <c r="F3" s="113"/>
      <c r="G3" s="113"/>
      <c r="H3" s="106"/>
      <c r="I3" s="107"/>
      <c r="J3" s="131" t="s">
        <v>234</v>
      </c>
      <c r="K3" s="131"/>
    </row>
    <row r="4" spans="1:14" s="103" customFormat="1" ht="21" customHeight="1">
      <c r="A4" s="108"/>
      <c r="B4" s="109"/>
      <c r="C4" s="113"/>
      <c r="D4" s="113"/>
      <c r="E4" s="113"/>
      <c r="F4" s="113"/>
      <c r="G4" s="113"/>
      <c r="H4" s="110"/>
      <c r="I4" s="111"/>
      <c r="J4" s="57"/>
      <c r="K4" s="57"/>
    </row>
    <row r="5" spans="1:14" s="103" customFormat="1" ht="21" customHeight="1">
      <c r="A5" s="129" t="s">
        <v>2</v>
      </c>
      <c r="B5" s="129"/>
      <c r="C5" s="113"/>
      <c r="D5" s="113"/>
      <c r="E5" s="113"/>
      <c r="F5" s="113"/>
      <c r="G5" s="113"/>
      <c r="H5" s="130"/>
      <c r="I5" s="130"/>
      <c r="J5" s="113"/>
      <c r="K5" s="113"/>
    </row>
    <row r="6" spans="1:14" s="103" customFormat="1" ht="21" customHeight="1">
      <c r="A6" s="104"/>
      <c r="B6" s="112" t="s">
        <v>232</v>
      </c>
      <c r="C6" s="113"/>
      <c r="D6" s="113"/>
      <c r="E6" s="113"/>
      <c r="F6" s="113"/>
      <c r="G6" s="113"/>
      <c r="H6" s="110"/>
      <c r="I6" s="111"/>
      <c r="J6" s="131"/>
      <c r="K6" s="131"/>
    </row>
    <row r="7" spans="1:14" s="8" customFormat="1" ht="15" customHeight="1">
      <c r="A7" s="132"/>
      <c r="B7" s="132"/>
      <c r="C7" s="6"/>
      <c r="D7" s="7"/>
      <c r="E7" s="7"/>
      <c r="F7" s="7"/>
      <c r="G7" s="7"/>
      <c r="H7" s="7"/>
      <c r="I7" s="7"/>
      <c r="J7" s="7"/>
      <c r="K7" s="7"/>
      <c r="N7" s="9"/>
    </row>
    <row r="8" spans="1:14" s="8" customFormat="1" ht="12.75">
      <c r="A8" s="10"/>
      <c r="B8" s="11"/>
      <c r="C8" s="6"/>
      <c r="D8" s="7"/>
      <c r="E8" s="7"/>
      <c r="F8" s="7"/>
      <c r="G8" s="7"/>
      <c r="H8" s="7"/>
      <c r="I8" s="7"/>
      <c r="J8" s="7"/>
      <c r="K8" s="7"/>
      <c r="N8" s="9"/>
    </row>
    <row r="9" spans="1:14">
      <c r="A9" s="12"/>
      <c r="B9" s="13"/>
      <c r="C9" s="14"/>
      <c r="D9" s="15"/>
      <c r="E9" s="15"/>
      <c r="F9" s="15"/>
      <c r="G9" s="15"/>
      <c r="H9" s="15"/>
      <c r="I9" s="15"/>
      <c r="J9" s="15"/>
      <c r="K9" s="15"/>
    </row>
    <row r="10" spans="1:14" s="18" customFormat="1" ht="15.75">
      <c r="A10" s="133" t="s">
        <v>125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N10" s="19"/>
    </row>
    <row r="11" spans="1:14">
      <c r="A11" s="14"/>
      <c r="B11" s="20"/>
      <c r="C11" s="14"/>
      <c r="D11" s="15"/>
      <c r="E11" s="15"/>
      <c r="F11" s="15"/>
      <c r="G11" s="15"/>
      <c r="H11" s="15"/>
      <c r="I11" s="15"/>
      <c r="J11" s="15"/>
      <c r="K11" s="15"/>
    </row>
    <row r="12" spans="1:14" ht="23.25" customHeight="1">
      <c r="A12" s="134" t="s">
        <v>3</v>
      </c>
      <c r="B12" s="134" t="s">
        <v>4</v>
      </c>
      <c r="C12" s="134" t="s">
        <v>5</v>
      </c>
      <c r="D12" s="137" t="s">
        <v>6</v>
      </c>
      <c r="E12" s="139"/>
      <c r="F12" s="136" t="s">
        <v>7</v>
      </c>
      <c r="G12" s="136"/>
      <c r="H12" s="137" t="s">
        <v>8</v>
      </c>
      <c r="I12" s="138"/>
      <c r="J12" s="138"/>
      <c r="K12" s="139"/>
    </row>
    <row r="13" spans="1:14" ht="84">
      <c r="A13" s="135"/>
      <c r="B13" s="135"/>
      <c r="C13" s="135"/>
      <c r="D13" s="93" t="s">
        <v>9</v>
      </c>
      <c r="E13" s="93" t="s">
        <v>10</v>
      </c>
      <c r="F13" s="92" t="s">
        <v>11</v>
      </c>
      <c r="G13" s="92" t="s">
        <v>12</v>
      </c>
      <c r="H13" s="93" t="s">
        <v>13</v>
      </c>
      <c r="I13" s="93" t="s">
        <v>14</v>
      </c>
      <c r="J13" s="93" t="s">
        <v>15</v>
      </c>
      <c r="K13" s="93" t="s">
        <v>16</v>
      </c>
    </row>
    <row r="14" spans="1:14" s="101" customFormat="1">
      <c r="A14" s="21" t="s">
        <v>17</v>
      </c>
      <c r="B14" s="22" t="s">
        <v>47</v>
      </c>
      <c r="C14" s="23"/>
      <c r="D14" s="24"/>
      <c r="E14" s="24"/>
      <c r="F14" s="25"/>
      <c r="G14" s="25"/>
      <c r="H14" s="24"/>
      <c r="I14" s="24"/>
      <c r="J14" s="24"/>
      <c r="K14" s="26"/>
      <c r="N14" s="102"/>
    </row>
    <row r="15" spans="1:14" s="101" customFormat="1">
      <c r="A15" s="27" t="s">
        <v>19</v>
      </c>
      <c r="B15" s="28" t="s">
        <v>48</v>
      </c>
      <c r="C15" s="23"/>
      <c r="D15" s="25"/>
      <c r="E15" s="25"/>
      <c r="F15" s="25"/>
      <c r="G15" s="25"/>
      <c r="H15" s="25"/>
      <c r="I15" s="25"/>
      <c r="J15" s="25"/>
      <c r="K15" s="29"/>
      <c r="N15" s="102"/>
    </row>
    <row r="16" spans="1:14" s="101" customFormat="1" ht="28.5" customHeight="1">
      <c r="A16" s="30" t="s">
        <v>21</v>
      </c>
      <c r="B16" s="31" t="s">
        <v>95</v>
      </c>
      <c r="C16" s="32" t="s">
        <v>96</v>
      </c>
      <c r="D16" s="33">
        <v>134930</v>
      </c>
      <c r="E16" s="34"/>
      <c r="F16" s="33">
        <v>76520</v>
      </c>
      <c r="G16" s="34"/>
      <c r="H16" s="35">
        <v>250</v>
      </c>
      <c r="I16" s="34"/>
      <c r="J16" s="34">
        <v>200</v>
      </c>
      <c r="K16" s="34">
        <v>200</v>
      </c>
      <c r="N16" s="102"/>
    </row>
    <row r="17" spans="1:14">
      <c r="A17" s="126" t="s">
        <v>36</v>
      </c>
      <c r="B17" s="127"/>
      <c r="C17" s="36"/>
      <c r="D17" s="37">
        <f>D16</f>
        <v>134930</v>
      </c>
      <c r="E17" s="38"/>
      <c r="F17" s="37">
        <f>F16</f>
        <v>76520</v>
      </c>
      <c r="G17" s="38"/>
      <c r="H17" s="39">
        <f>H16</f>
        <v>250</v>
      </c>
      <c r="I17" s="38"/>
      <c r="J17" s="38">
        <f>J16</f>
        <v>200</v>
      </c>
      <c r="K17" s="38">
        <f>K16</f>
        <v>200</v>
      </c>
    </row>
    <row r="18" spans="1:14">
      <c r="A18" s="21" t="s">
        <v>18</v>
      </c>
      <c r="B18" s="22" t="s">
        <v>49</v>
      </c>
      <c r="C18" s="23"/>
      <c r="D18" s="40"/>
      <c r="E18" s="24"/>
      <c r="F18" s="41"/>
      <c r="G18" s="25"/>
      <c r="H18" s="24"/>
      <c r="I18" s="24"/>
      <c r="J18" s="24"/>
      <c r="K18" s="26"/>
    </row>
    <row r="19" spans="1:14">
      <c r="A19" s="27" t="s">
        <v>24</v>
      </c>
      <c r="B19" s="28" t="s">
        <v>59</v>
      </c>
      <c r="C19" s="23"/>
      <c r="D19" s="41"/>
      <c r="E19" s="25"/>
      <c r="F19" s="41"/>
      <c r="G19" s="25"/>
      <c r="H19" s="25"/>
      <c r="I19" s="25"/>
      <c r="J19" s="25"/>
      <c r="K19" s="29"/>
    </row>
    <row r="20" spans="1:14" ht="91.5" customHeight="1">
      <c r="A20" s="30">
        <v>1</v>
      </c>
      <c r="B20" s="96" t="s">
        <v>112</v>
      </c>
      <c r="C20" s="97" t="s">
        <v>115</v>
      </c>
      <c r="D20" s="98">
        <f>1108*3</f>
        <v>3324</v>
      </c>
      <c r="E20" s="34"/>
      <c r="F20" s="33">
        <v>0</v>
      </c>
      <c r="G20" s="34"/>
      <c r="H20" s="43">
        <f>(D20/2)*0.03</f>
        <v>49.86</v>
      </c>
      <c r="I20" s="43"/>
      <c r="J20" s="43">
        <f t="shared" ref="J20" si="0">0.0048*D20</f>
        <v>15.955199999999998</v>
      </c>
      <c r="K20" s="43">
        <v>0</v>
      </c>
    </row>
    <row r="21" spans="1:14" ht="91.5" customHeight="1">
      <c r="A21" s="30">
        <v>2</v>
      </c>
      <c r="B21" s="96" t="s">
        <v>113</v>
      </c>
      <c r="C21" s="97" t="s">
        <v>116</v>
      </c>
      <c r="D21" s="98">
        <v>1480</v>
      </c>
      <c r="E21" s="34"/>
      <c r="F21" s="33">
        <v>0</v>
      </c>
      <c r="G21" s="34"/>
      <c r="H21" s="43">
        <f>(D21/2)*0.03</f>
        <v>22.2</v>
      </c>
      <c r="I21" s="43"/>
      <c r="J21" s="43">
        <f t="shared" ref="J21" si="1">0.0048*D21</f>
        <v>7.1039999999999992</v>
      </c>
      <c r="K21" s="43">
        <v>0</v>
      </c>
    </row>
    <row r="22" spans="1:14" ht="36.75" customHeight="1">
      <c r="A22" s="30">
        <v>3</v>
      </c>
      <c r="B22" s="42" t="s">
        <v>157</v>
      </c>
      <c r="C22" s="32" t="s">
        <v>177</v>
      </c>
      <c r="D22" s="33">
        <v>11254</v>
      </c>
      <c r="E22" s="34"/>
      <c r="F22" s="33">
        <v>0</v>
      </c>
      <c r="G22" s="34"/>
      <c r="H22" s="43">
        <v>68.81</v>
      </c>
      <c r="I22" s="43"/>
      <c r="J22" s="43">
        <f t="shared" ref="J22:J35" si="2">0.0048*D22</f>
        <v>54.019199999999998</v>
      </c>
      <c r="K22" s="43">
        <v>0</v>
      </c>
      <c r="N22" s="44"/>
    </row>
    <row r="23" spans="1:14" ht="36.75" customHeight="1">
      <c r="A23" s="30">
        <v>4</v>
      </c>
      <c r="B23" s="42" t="s">
        <v>158</v>
      </c>
      <c r="C23" s="32" t="s">
        <v>178</v>
      </c>
      <c r="D23" s="33">
        <v>19874.2</v>
      </c>
      <c r="E23" s="34"/>
      <c r="F23" s="33">
        <v>0</v>
      </c>
      <c r="G23" s="34"/>
      <c r="H23" s="43">
        <v>48.11</v>
      </c>
      <c r="I23" s="43"/>
      <c r="J23" s="43">
        <f t="shared" si="2"/>
        <v>95.396159999999995</v>
      </c>
      <c r="K23" s="43">
        <v>0</v>
      </c>
      <c r="N23" s="44"/>
    </row>
    <row r="24" spans="1:14" ht="36.75" customHeight="1">
      <c r="A24" s="30">
        <v>5</v>
      </c>
      <c r="B24" s="42" t="s">
        <v>159</v>
      </c>
      <c r="C24" s="32" t="s">
        <v>179</v>
      </c>
      <c r="D24" s="33">
        <f>3700*2</f>
        <v>7400</v>
      </c>
      <c r="E24" s="34"/>
      <c r="F24" s="33">
        <v>0</v>
      </c>
      <c r="G24" s="34"/>
      <c r="H24" s="43">
        <v>41.6</v>
      </c>
      <c r="I24" s="43"/>
      <c r="J24" s="43">
        <f t="shared" si="2"/>
        <v>35.519999999999996</v>
      </c>
      <c r="K24" s="43">
        <v>0</v>
      </c>
      <c r="N24" s="44"/>
    </row>
    <row r="25" spans="1:14" ht="36.75" customHeight="1">
      <c r="A25" s="30">
        <v>6</v>
      </c>
      <c r="B25" s="42" t="s">
        <v>160</v>
      </c>
      <c r="C25" s="32" t="s">
        <v>180</v>
      </c>
      <c r="D25" s="33">
        <f>1490*2</f>
        <v>2980</v>
      </c>
      <c r="E25" s="34"/>
      <c r="F25" s="33">
        <v>0</v>
      </c>
      <c r="G25" s="34"/>
      <c r="H25" s="43">
        <f t="shared" ref="H25:H35" si="3">(D25/2)*0.03</f>
        <v>44.699999999999996</v>
      </c>
      <c r="I25" s="43"/>
      <c r="J25" s="43">
        <f t="shared" si="2"/>
        <v>14.303999999999998</v>
      </c>
      <c r="K25" s="43">
        <v>0</v>
      </c>
      <c r="N25" s="44"/>
    </row>
    <row r="26" spans="1:14" ht="36.75" customHeight="1">
      <c r="A26" s="30">
        <v>7</v>
      </c>
      <c r="B26" s="42" t="s">
        <v>161</v>
      </c>
      <c r="C26" s="32" t="s">
        <v>181</v>
      </c>
      <c r="D26" s="33">
        <v>6000</v>
      </c>
      <c r="E26" s="34"/>
      <c r="F26" s="33">
        <v>0</v>
      </c>
      <c r="G26" s="34"/>
      <c r="H26" s="43">
        <v>16</v>
      </c>
      <c r="I26" s="43"/>
      <c r="J26" s="43">
        <v>9.7200000000000006</v>
      </c>
      <c r="K26" s="43">
        <v>0</v>
      </c>
      <c r="N26" s="44"/>
    </row>
    <row r="27" spans="1:14" ht="36.75" customHeight="1">
      <c r="A27" s="30">
        <v>8</v>
      </c>
      <c r="B27" s="42" t="s">
        <v>162</v>
      </c>
      <c r="C27" s="32" t="s">
        <v>182</v>
      </c>
      <c r="D27" s="33">
        <f>505*2</f>
        <v>1010</v>
      </c>
      <c r="E27" s="34"/>
      <c r="F27" s="33">
        <v>0</v>
      </c>
      <c r="G27" s="34"/>
      <c r="H27" s="43">
        <f t="shared" si="3"/>
        <v>15.149999999999999</v>
      </c>
      <c r="I27" s="43"/>
      <c r="J27" s="43">
        <f t="shared" si="2"/>
        <v>4.8479999999999999</v>
      </c>
      <c r="K27" s="43">
        <v>0</v>
      </c>
      <c r="N27" s="44"/>
    </row>
    <row r="28" spans="1:14" ht="36.75" customHeight="1">
      <c r="A28" s="30">
        <v>9</v>
      </c>
      <c r="B28" s="45" t="s">
        <v>163</v>
      </c>
      <c r="C28" s="32" t="s">
        <v>183</v>
      </c>
      <c r="D28" s="33">
        <v>8799</v>
      </c>
      <c r="E28" s="34"/>
      <c r="F28" s="33">
        <v>0</v>
      </c>
      <c r="G28" s="34"/>
      <c r="H28" s="43">
        <v>31.99</v>
      </c>
      <c r="I28" s="43"/>
      <c r="J28" s="43">
        <v>12.24</v>
      </c>
      <c r="K28" s="43">
        <v>0</v>
      </c>
      <c r="N28" s="44"/>
    </row>
    <row r="29" spans="1:14" ht="36.75" customHeight="1">
      <c r="A29" s="30">
        <v>10</v>
      </c>
      <c r="B29" s="42" t="s">
        <v>164</v>
      </c>
      <c r="C29" s="32" t="s">
        <v>184</v>
      </c>
      <c r="D29" s="33">
        <f>350*2</f>
        <v>700</v>
      </c>
      <c r="E29" s="34"/>
      <c r="F29" s="33">
        <v>0</v>
      </c>
      <c r="G29" s="34"/>
      <c r="H29" s="43">
        <f t="shared" si="3"/>
        <v>10.5</v>
      </c>
      <c r="I29" s="43"/>
      <c r="J29" s="43">
        <f t="shared" si="2"/>
        <v>3.36</v>
      </c>
      <c r="K29" s="43">
        <v>0</v>
      </c>
      <c r="N29" s="44"/>
    </row>
    <row r="30" spans="1:14" ht="36.75" customHeight="1">
      <c r="A30" s="30">
        <v>11</v>
      </c>
      <c r="B30" s="42" t="s">
        <v>165</v>
      </c>
      <c r="C30" s="32" t="s">
        <v>185</v>
      </c>
      <c r="D30" s="33">
        <f>55*2</f>
        <v>110</v>
      </c>
      <c r="E30" s="34"/>
      <c r="F30" s="33">
        <v>0</v>
      </c>
      <c r="G30" s="34"/>
      <c r="H30" s="43">
        <f t="shared" si="3"/>
        <v>1.65</v>
      </c>
      <c r="I30" s="43"/>
      <c r="J30" s="43">
        <f t="shared" si="2"/>
        <v>0.52799999999999991</v>
      </c>
      <c r="K30" s="43">
        <v>0</v>
      </c>
      <c r="N30" s="46"/>
    </row>
    <row r="31" spans="1:14" ht="36.75" customHeight="1">
      <c r="A31" s="30">
        <v>12</v>
      </c>
      <c r="B31" s="45" t="s">
        <v>166</v>
      </c>
      <c r="C31" s="32" t="s">
        <v>186</v>
      </c>
      <c r="D31" s="33">
        <v>9263</v>
      </c>
      <c r="E31" s="34"/>
      <c r="F31" s="33">
        <v>0</v>
      </c>
      <c r="G31" s="34"/>
      <c r="H31" s="43">
        <v>38.950000000000003</v>
      </c>
      <c r="I31" s="43"/>
      <c r="J31" s="43">
        <v>14.46</v>
      </c>
      <c r="K31" s="43">
        <v>0</v>
      </c>
      <c r="N31" s="47"/>
    </row>
    <row r="32" spans="1:14" ht="36.75" customHeight="1">
      <c r="A32" s="30">
        <v>13</v>
      </c>
      <c r="B32" s="45" t="s">
        <v>167</v>
      </c>
      <c r="C32" s="32" t="s">
        <v>187</v>
      </c>
      <c r="D32" s="33">
        <f>396*2.1</f>
        <v>831.6</v>
      </c>
      <c r="E32" s="34"/>
      <c r="F32" s="33">
        <v>0</v>
      </c>
      <c r="G32" s="34"/>
      <c r="H32" s="43">
        <f t="shared" si="3"/>
        <v>12.474</v>
      </c>
      <c r="I32" s="43"/>
      <c r="J32" s="43">
        <f t="shared" si="2"/>
        <v>3.9916799999999997</v>
      </c>
      <c r="K32" s="43">
        <v>0</v>
      </c>
      <c r="N32" s="47"/>
    </row>
    <row r="33" spans="1:14" ht="36.75" customHeight="1">
      <c r="A33" s="30">
        <v>14</v>
      </c>
      <c r="B33" s="45" t="s">
        <v>168</v>
      </c>
      <c r="C33" s="32" t="s">
        <v>188</v>
      </c>
      <c r="D33" s="33">
        <f>5530*2</f>
        <v>11060</v>
      </c>
      <c r="E33" s="34"/>
      <c r="F33" s="33">
        <v>0</v>
      </c>
      <c r="G33" s="34"/>
      <c r="H33" s="43">
        <v>65.900000000000006</v>
      </c>
      <c r="I33" s="43"/>
      <c r="J33" s="43">
        <f t="shared" si="2"/>
        <v>53.087999999999994</v>
      </c>
      <c r="K33" s="43">
        <v>0</v>
      </c>
      <c r="N33" s="47"/>
    </row>
    <row r="34" spans="1:14" ht="36.75" customHeight="1">
      <c r="A34" s="30">
        <v>15</v>
      </c>
      <c r="B34" s="42" t="s">
        <v>169</v>
      </c>
      <c r="C34" s="32" t="s">
        <v>189</v>
      </c>
      <c r="D34" s="33">
        <f>2217*2</f>
        <v>4434</v>
      </c>
      <c r="E34" s="34"/>
      <c r="F34" s="33">
        <v>0</v>
      </c>
      <c r="G34" s="34"/>
      <c r="H34" s="43">
        <f t="shared" si="3"/>
        <v>66.509999999999991</v>
      </c>
      <c r="I34" s="43"/>
      <c r="J34" s="43">
        <f t="shared" si="2"/>
        <v>21.283199999999997</v>
      </c>
      <c r="K34" s="43">
        <v>0</v>
      </c>
      <c r="N34" s="46"/>
    </row>
    <row r="35" spans="1:14" ht="36.75" customHeight="1">
      <c r="A35" s="30">
        <v>16</v>
      </c>
      <c r="B35" s="45" t="s">
        <v>170</v>
      </c>
      <c r="C35" s="32" t="s">
        <v>190</v>
      </c>
      <c r="D35" s="33">
        <f>1195*2</f>
        <v>2390</v>
      </c>
      <c r="E35" s="34"/>
      <c r="F35" s="33">
        <v>0</v>
      </c>
      <c r="G35" s="34"/>
      <c r="H35" s="43">
        <f t="shared" si="3"/>
        <v>35.85</v>
      </c>
      <c r="I35" s="43"/>
      <c r="J35" s="43">
        <f t="shared" si="2"/>
        <v>11.472</v>
      </c>
      <c r="K35" s="43">
        <v>0</v>
      </c>
      <c r="N35" s="47"/>
    </row>
    <row r="36" spans="1:14" ht="22.5" customHeight="1">
      <c r="A36" s="124" t="s">
        <v>23</v>
      </c>
      <c r="B36" s="125"/>
      <c r="C36" s="27">
        <v>12</v>
      </c>
      <c r="D36" s="48">
        <f>SUM(D22:D35)</f>
        <v>86105.8</v>
      </c>
      <c r="E36" s="49"/>
      <c r="F36" s="48">
        <f>SUM(F22:F35)</f>
        <v>0</v>
      </c>
      <c r="G36" s="49"/>
      <c r="H36" s="48">
        <f>SUM(H22:H35)</f>
        <v>498.19399999999996</v>
      </c>
      <c r="I36" s="49"/>
      <c r="J36" s="48">
        <f>SUM(J22:J35)</f>
        <v>334.23024000000004</v>
      </c>
      <c r="K36" s="48">
        <f>SUM(K22:K35)</f>
        <v>0</v>
      </c>
    </row>
    <row r="37" spans="1:14">
      <c r="A37" s="27" t="s">
        <v>50</v>
      </c>
      <c r="B37" s="28" t="s">
        <v>60</v>
      </c>
      <c r="C37" s="23"/>
      <c r="D37" s="41"/>
      <c r="E37" s="25"/>
      <c r="F37" s="41"/>
      <c r="G37" s="25"/>
      <c r="H37" s="25"/>
      <c r="I37" s="25"/>
      <c r="J37" s="25"/>
      <c r="K37" s="29"/>
    </row>
    <row r="38" spans="1:14" ht="91.5" customHeight="1">
      <c r="A38" s="30">
        <v>1</v>
      </c>
      <c r="B38" s="96" t="s">
        <v>111</v>
      </c>
      <c r="C38" s="32" t="s">
        <v>117</v>
      </c>
      <c r="D38" s="33">
        <v>13750</v>
      </c>
      <c r="E38" s="34"/>
      <c r="F38" s="33">
        <v>0</v>
      </c>
      <c r="G38" s="34"/>
      <c r="H38" s="43">
        <v>26.25</v>
      </c>
      <c r="I38" s="43"/>
      <c r="J38" s="43">
        <v>16</v>
      </c>
      <c r="K38" s="43">
        <v>0</v>
      </c>
    </row>
    <row r="39" spans="1:14" ht="99" customHeight="1">
      <c r="A39" s="30">
        <v>2</v>
      </c>
      <c r="B39" s="96" t="s">
        <v>110</v>
      </c>
      <c r="C39" s="32" t="s">
        <v>118</v>
      </c>
      <c r="D39" s="33">
        <v>26587</v>
      </c>
      <c r="E39" s="34"/>
      <c r="F39" s="33">
        <v>0</v>
      </c>
      <c r="G39" s="34"/>
      <c r="H39" s="43">
        <v>98.81</v>
      </c>
      <c r="I39" s="43"/>
      <c r="J39" s="43">
        <v>24.62</v>
      </c>
      <c r="K39" s="43">
        <v>0</v>
      </c>
      <c r="N39" s="44"/>
    </row>
    <row r="40" spans="1:14" ht="31.5" customHeight="1">
      <c r="A40" s="30">
        <v>3</v>
      </c>
      <c r="B40" s="31" t="s">
        <v>171</v>
      </c>
      <c r="C40" s="32" t="s">
        <v>195</v>
      </c>
      <c r="D40" s="33">
        <f>1250*3</f>
        <v>3750</v>
      </c>
      <c r="E40" s="34"/>
      <c r="F40" s="33">
        <v>0</v>
      </c>
      <c r="G40" s="34"/>
      <c r="H40" s="43">
        <f>(D40/2)*0.03</f>
        <v>56.25</v>
      </c>
      <c r="I40" s="43"/>
      <c r="J40" s="43">
        <f t="shared" ref="J40:J44" si="4">0.0048*D40</f>
        <v>18</v>
      </c>
      <c r="K40" s="43">
        <v>0</v>
      </c>
    </row>
    <row r="41" spans="1:14" ht="22.5" customHeight="1">
      <c r="A41" s="30">
        <v>4</v>
      </c>
      <c r="B41" s="42" t="s">
        <v>172</v>
      </c>
      <c r="C41" s="32" t="s">
        <v>196</v>
      </c>
      <c r="D41" s="33">
        <f>9800*3</f>
        <v>29400</v>
      </c>
      <c r="E41" s="34"/>
      <c r="F41" s="33">
        <v>0</v>
      </c>
      <c r="G41" s="34"/>
      <c r="H41" s="43">
        <v>141</v>
      </c>
      <c r="I41" s="43"/>
      <c r="J41" s="43">
        <f t="shared" si="4"/>
        <v>141.11999999999998</v>
      </c>
      <c r="K41" s="43">
        <v>0</v>
      </c>
      <c r="N41" s="44"/>
    </row>
    <row r="42" spans="1:14" ht="27.75" customHeight="1">
      <c r="A42" s="30">
        <v>5</v>
      </c>
      <c r="B42" s="42" t="s">
        <v>173</v>
      </c>
      <c r="C42" s="32" t="s">
        <v>197</v>
      </c>
      <c r="D42" s="33">
        <f>8000*3</f>
        <v>24000</v>
      </c>
      <c r="E42" s="34"/>
      <c r="F42" s="33">
        <v>0</v>
      </c>
      <c r="G42" s="34"/>
      <c r="H42" s="43">
        <v>60</v>
      </c>
      <c r="I42" s="43"/>
      <c r="J42" s="43">
        <f t="shared" si="4"/>
        <v>115.19999999999999</v>
      </c>
      <c r="K42" s="43">
        <v>0</v>
      </c>
      <c r="N42" s="44"/>
    </row>
    <row r="43" spans="1:14" ht="17.25" customHeight="1">
      <c r="A43" s="30">
        <v>6</v>
      </c>
      <c r="B43" s="42" t="s">
        <v>174</v>
      </c>
      <c r="C43" s="32" t="s">
        <v>184</v>
      </c>
      <c r="D43" s="33">
        <f>1005*3</f>
        <v>3015</v>
      </c>
      <c r="E43" s="34"/>
      <c r="F43" s="33">
        <v>0</v>
      </c>
      <c r="G43" s="34"/>
      <c r="H43" s="43">
        <f>(D43/2)*0.03</f>
        <v>45.225000000000001</v>
      </c>
      <c r="I43" s="43"/>
      <c r="J43" s="43">
        <f t="shared" si="4"/>
        <v>14.472</v>
      </c>
      <c r="K43" s="43">
        <v>0</v>
      </c>
      <c r="N43" s="44"/>
    </row>
    <row r="44" spans="1:14" ht="45.75" customHeight="1">
      <c r="A44" s="30">
        <v>7</v>
      </c>
      <c r="B44" s="42" t="s">
        <v>175</v>
      </c>
      <c r="C44" s="32" t="s">
        <v>198</v>
      </c>
      <c r="D44" s="33">
        <f>1249*3</f>
        <v>3747</v>
      </c>
      <c r="E44" s="34"/>
      <c r="F44" s="33">
        <v>0</v>
      </c>
      <c r="G44" s="34"/>
      <c r="H44" s="43">
        <f t="shared" ref="H44" si="5">(D44/2)*0.03</f>
        <v>56.204999999999998</v>
      </c>
      <c r="I44" s="43"/>
      <c r="J44" s="43">
        <f t="shared" si="4"/>
        <v>17.985599999999998</v>
      </c>
      <c r="K44" s="43">
        <v>0</v>
      </c>
      <c r="N44" s="44"/>
    </row>
    <row r="45" spans="1:14" ht="30" customHeight="1">
      <c r="A45" s="30">
        <v>8</v>
      </c>
      <c r="B45" s="42" t="s">
        <v>176</v>
      </c>
      <c r="C45" s="32" t="s">
        <v>180</v>
      </c>
      <c r="D45" s="33">
        <f>3000*3</f>
        <v>9000</v>
      </c>
      <c r="E45" s="34"/>
      <c r="F45" s="33">
        <v>0</v>
      </c>
      <c r="G45" s="34"/>
      <c r="H45" s="43">
        <v>35</v>
      </c>
      <c r="I45" s="43"/>
      <c r="J45" s="43">
        <f t="shared" ref="J45" si="6">0.0048*D45</f>
        <v>43.199999999999996</v>
      </c>
      <c r="K45" s="43">
        <v>0</v>
      </c>
      <c r="N45" s="44"/>
    </row>
    <row r="46" spans="1:14" ht="30" customHeight="1">
      <c r="A46" s="30">
        <v>9</v>
      </c>
      <c r="B46" s="99" t="s">
        <v>225</v>
      </c>
      <c r="C46" s="32" t="s">
        <v>226</v>
      </c>
      <c r="D46" s="33">
        <v>40250</v>
      </c>
      <c r="E46" s="34"/>
      <c r="F46" s="33">
        <v>14555</v>
      </c>
      <c r="G46" s="34"/>
      <c r="H46" s="43">
        <v>35</v>
      </c>
      <c r="I46" s="43"/>
      <c r="J46" s="43">
        <v>33.56</v>
      </c>
      <c r="K46" s="43">
        <v>0</v>
      </c>
      <c r="N46" s="44"/>
    </row>
    <row r="47" spans="1:14" ht="24" customHeight="1">
      <c r="A47" s="124" t="s">
        <v>23</v>
      </c>
      <c r="B47" s="125"/>
      <c r="C47" s="27" t="s">
        <v>17</v>
      </c>
      <c r="D47" s="48">
        <f>SUM(D40:D46)</f>
        <v>113162</v>
      </c>
      <c r="E47" s="49"/>
      <c r="F47" s="48">
        <f>SUM(F40:F46)</f>
        <v>14555</v>
      </c>
      <c r="G47" s="49"/>
      <c r="H47" s="48">
        <f>SUM(H40:H46)</f>
        <v>428.68</v>
      </c>
      <c r="I47" s="49"/>
      <c r="J47" s="48">
        <f>SUM(J40:J46)</f>
        <v>383.53759999999988</v>
      </c>
      <c r="K47" s="48">
        <f>SUM(K40:K46)</f>
        <v>0</v>
      </c>
    </row>
    <row r="48" spans="1:14">
      <c r="A48" s="50" t="s">
        <v>62</v>
      </c>
      <c r="B48" s="28" t="s">
        <v>61</v>
      </c>
      <c r="C48" s="23"/>
      <c r="D48" s="41"/>
      <c r="E48" s="25"/>
      <c r="F48" s="41"/>
      <c r="G48" s="25"/>
      <c r="H48" s="25"/>
      <c r="I48" s="25"/>
      <c r="J48" s="25"/>
      <c r="K48" s="29"/>
    </row>
    <row r="49" spans="1:14" ht="24.75" customHeight="1">
      <c r="A49" s="30">
        <v>1</v>
      </c>
      <c r="B49" s="42" t="s">
        <v>151</v>
      </c>
      <c r="C49" s="32" t="s">
        <v>191</v>
      </c>
      <c r="D49" s="33">
        <v>6875</v>
      </c>
      <c r="E49" s="34"/>
      <c r="F49" s="43">
        <v>0</v>
      </c>
      <c r="G49" s="43"/>
      <c r="H49" s="43">
        <v>33.130000000000003</v>
      </c>
      <c r="I49" s="43"/>
      <c r="J49" s="43">
        <v>24</v>
      </c>
      <c r="K49" s="43">
        <v>0</v>
      </c>
      <c r="N49" s="44"/>
    </row>
    <row r="50" spans="1:14" ht="24.75" customHeight="1">
      <c r="A50" s="30">
        <v>2</v>
      </c>
      <c r="B50" s="42" t="s">
        <v>152</v>
      </c>
      <c r="C50" s="32" t="s">
        <v>192</v>
      </c>
      <c r="D50" s="33">
        <v>14620</v>
      </c>
      <c r="E50" s="34"/>
      <c r="F50" s="43">
        <v>0</v>
      </c>
      <c r="G50" s="43"/>
      <c r="H50" s="43">
        <v>49.3</v>
      </c>
      <c r="I50" s="43"/>
      <c r="J50" s="43">
        <v>20.18</v>
      </c>
      <c r="K50" s="43">
        <v>0</v>
      </c>
      <c r="N50" s="44"/>
    </row>
    <row r="51" spans="1:14" ht="24.75" customHeight="1">
      <c r="A51" s="30">
        <v>4</v>
      </c>
      <c r="B51" s="42" t="s">
        <v>153</v>
      </c>
      <c r="C51" s="32" t="s">
        <v>181</v>
      </c>
      <c r="D51" s="33">
        <v>10844</v>
      </c>
      <c r="E51" s="34"/>
      <c r="F51" s="43">
        <v>0</v>
      </c>
      <c r="G51" s="43"/>
      <c r="H51" s="43">
        <v>22.66</v>
      </c>
      <c r="I51" s="43"/>
      <c r="J51" s="43">
        <v>22.05</v>
      </c>
      <c r="K51" s="43">
        <v>0</v>
      </c>
      <c r="N51" s="44"/>
    </row>
    <row r="52" spans="1:14" ht="24.75" customHeight="1">
      <c r="A52" s="30">
        <v>5</v>
      </c>
      <c r="B52" s="42" t="s">
        <v>154</v>
      </c>
      <c r="C52" s="32" t="s">
        <v>193</v>
      </c>
      <c r="D52" s="33">
        <v>22870</v>
      </c>
      <c r="E52" s="34"/>
      <c r="F52" s="43">
        <v>0</v>
      </c>
      <c r="G52" s="43"/>
      <c r="H52" s="43">
        <v>43.05</v>
      </c>
      <c r="I52" s="43"/>
      <c r="J52" s="43">
        <v>39.78</v>
      </c>
      <c r="K52" s="43">
        <v>0</v>
      </c>
      <c r="N52" s="44"/>
    </row>
    <row r="53" spans="1:14" ht="23.25" customHeight="1">
      <c r="A53" s="124" t="s">
        <v>23</v>
      </c>
      <c r="B53" s="125"/>
      <c r="C53" s="27" t="s">
        <v>17</v>
      </c>
      <c r="D53" s="48">
        <f>SUM(D49:D52)</f>
        <v>55209</v>
      </c>
      <c r="E53" s="49"/>
      <c r="F53" s="48">
        <f>SUM(F49:F52)</f>
        <v>0</v>
      </c>
      <c r="G53" s="49"/>
      <c r="H53" s="48">
        <f>SUM(H49:H52)</f>
        <v>148.13999999999999</v>
      </c>
      <c r="I53" s="49"/>
      <c r="J53" s="48">
        <f>SUM(J49:J52)</f>
        <v>106.01</v>
      </c>
      <c r="K53" s="48">
        <f>SUM(K49:K52)</f>
        <v>0</v>
      </c>
    </row>
    <row r="54" spans="1:14" ht="19.5" customHeight="1">
      <c r="A54" s="50" t="s">
        <v>64</v>
      </c>
      <c r="B54" s="28" t="s">
        <v>63</v>
      </c>
      <c r="C54" s="23"/>
      <c r="D54" s="41"/>
      <c r="E54" s="25"/>
      <c r="F54" s="41"/>
      <c r="G54" s="25"/>
      <c r="H54" s="25"/>
      <c r="I54" s="25"/>
      <c r="J54" s="25"/>
      <c r="K54" s="29"/>
    </row>
    <row r="55" spans="1:14" ht="89.25" customHeight="1">
      <c r="A55" s="30">
        <v>1</v>
      </c>
      <c r="B55" s="94" t="s">
        <v>123</v>
      </c>
      <c r="C55" s="32" t="s">
        <v>119</v>
      </c>
      <c r="D55" s="33">
        <f>440*15</f>
        <v>6600</v>
      </c>
      <c r="E55" s="34"/>
      <c r="F55" s="33">
        <v>0</v>
      </c>
      <c r="G55" s="34"/>
      <c r="H55" s="43">
        <v>19</v>
      </c>
      <c r="I55" s="43"/>
      <c r="J55" s="43">
        <v>11.68</v>
      </c>
      <c r="K55" s="43">
        <v>0</v>
      </c>
    </row>
    <row r="56" spans="1:14" ht="113.25" customHeight="1">
      <c r="A56" s="30">
        <v>2</v>
      </c>
      <c r="B56" s="94" t="s">
        <v>120</v>
      </c>
      <c r="C56" s="32" t="s">
        <v>121</v>
      </c>
      <c r="D56" s="33">
        <f>300*15</f>
        <v>4500</v>
      </c>
      <c r="E56" s="34"/>
      <c r="F56" s="33">
        <v>0</v>
      </c>
      <c r="G56" s="34"/>
      <c r="H56" s="43">
        <v>2.1</v>
      </c>
      <c r="I56" s="43"/>
      <c r="J56" s="43">
        <v>11.6</v>
      </c>
      <c r="K56" s="43">
        <v>0</v>
      </c>
    </row>
    <row r="57" spans="1:14" ht="89.25" customHeight="1">
      <c r="A57" s="30">
        <v>3</v>
      </c>
      <c r="B57" s="94" t="s">
        <v>114</v>
      </c>
      <c r="C57" s="32" t="s">
        <v>122</v>
      </c>
      <c r="D57" s="33">
        <v>1940</v>
      </c>
      <c r="E57" s="34"/>
      <c r="F57" s="33">
        <v>0</v>
      </c>
      <c r="G57" s="34"/>
      <c r="H57" s="43">
        <v>17.5</v>
      </c>
      <c r="I57" s="43"/>
      <c r="J57" s="43">
        <v>4.0999999999999996</v>
      </c>
      <c r="K57" s="43">
        <v>0</v>
      </c>
    </row>
    <row r="58" spans="1:14" ht="26.25" customHeight="1">
      <c r="A58" s="30">
        <v>4</v>
      </c>
      <c r="B58" s="31" t="s">
        <v>155</v>
      </c>
      <c r="C58" s="32" t="s">
        <v>188</v>
      </c>
      <c r="D58" s="33">
        <v>27822</v>
      </c>
      <c r="E58" s="34"/>
      <c r="F58" s="43">
        <v>0</v>
      </c>
      <c r="G58" s="43"/>
      <c r="H58" s="43">
        <v>17.329999999999998</v>
      </c>
      <c r="I58" s="43"/>
      <c r="J58" s="43">
        <v>5.55</v>
      </c>
      <c r="K58" s="43">
        <v>0</v>
      </c>
    </row>
    <row r="59" spans="1:14" ht="26.25" customHeight="1">
      <c r="A59" s="30">
        <v>5</v>
      </c>
      <c r="B59" s="31" t="s">
        <v>156</v>
      </c>
      <c r="C59" s="32" t="s">
        <v>194</v>
      </c>
      <c r="D59" s="33">
        <v>34321</v>
      </c>
      <c r="E59" s="34"/>
      <c r="F59" s="43">
        <v>0</v>
      </c>
      <c r="G59" s="43"/>
      <c r="H59" s="43">
        <v>38.5</v>
      </c>
      <c r="I59" s="43"/>
      <c r="J59" s="43">
        <v>15.86</v>
      </c>
      <c r="K59" s="43">
        <v>0</v>
      </c>
    </row>
    <row r="60" spans="1:14" ht="15.75" customHeight="1">
      <c r="A60" s="124" t="s">
        <v>23</v>
      </c>
      <c r="B60" s="125"/>
      <c r="C60" s="27" t="s">
        <v>17</v>
      </c>
      <c r="D60" s="48">
        <f>SUM(D58:D59)</f>
        <v>62143</v>
      </c>
      <c r="E60" s="49"/>
      <c r="F60" s="48">
        <f>SUM(F58:F59)</f>
        <v>0</v>
      </c>
      <c r="G60" s="49"/>
      <c r="H60" s="48">
        <f>SUM(H58:H59)</f>
        <v>55.83</v>
      </c>
      <c r="I60" s="49"/>
      <c r="J60" s="48">
        <f>SUM(J58:J59)</f>
        <v>21.41</v>
      </c>
      <c r="K60" s="48">
        <f>SUM(K58:K59)</f>
        <v>0</v>
      </c>
    </row>
    <row r="61" spans="1:14" ht="15.75" customHeight="1">
      <c r="A61" s="126" t="s">
        <v>37</v>
      </c>
      <c r="B61" s="127"/>
      <c r="C61" s="51"/>
      <c r="D61" s="37">
        <f>D60+D53+D47+D36</f>
        <v>316619.8</v>
      </c>
      <c r="E61" s="38"/>
      <c r="F61" s="37">
        <f>F60+F53+F47+F36</f>
        <v>14555</v>
      </c>
      <c r="G61" s="38"/>
      <c r="H61" s="37">
        <f>H60+H53+H47+H36</f>
        <v>1130.8440000000001</v>
      </c>
      <c r="I61" s="38"/>
      <c r="J61" s="37">
        <f>J60+J53+J47+J36</f>
        <v>845.18783999999994</v>
      </c>
      <c r="K61" s="37">
        <f>K60+K53+K47+K36</f>
        <v>0</v>
      </c>
    </row>
    <row r="62" spans="1:14" ht="15.75" customHeight="1">
      <c r="A62" s="126" t="s">
        <v>31</v>
      </c>
      <c r="B62" s="127"/>
      <c r="C62" s="36"/>
      <c r="D62" s="37">
        <f>D61+D17</f>
        <v>451549.8</v>
      </c>
      <c r="E62" s="38"/>
      <c r="F62" s="37">
        <f>F61+F17</f>
        <v>91075</v>
      </c>
      <c r="G62" s="38"/>
      <c r="H62" s="37">
        <f>H61+H17</f>
        <v>1380.8440000000001</v>
      </c>
      <c r="I62" s="38"/>
      <c r="J62" s="37">
        <f>J61+J17</f>
        <v>1045.1878400000001</v>
      </c>
      <c r="K62" s="37">
        <f>K61+K17</f>
        <v>200</v>
      </c>
    </row>
    <row r="63" spans="1:14" ht="15.75" customHeight="1">
      <c r="A63" s="116"/>
      <c r="B63" s="117"/>
      <c r="C63" s="117"/>
      <c r="D63" s="118"/>
      <c r="E63" s="116"/>
      <c r="F63" s="118"/>
      <c r="G63" s="116"/>
      <c r="H63" s="118"/>
      <c r="I63" s="116"/>
      <c r="J63" s="118"/>
      <c r="K63" s="118"/>
    </row>
    <row r="64" spans="1:14" ht="15.75" customHeight="1">
      <c r="A64" s="116"/>
      <c r="B64" s="117"/>
      <c r="C64" s="117"/>
      <c r="D64" s="118"/>
      <c r="E64" s="116"/>
      <c r="F64" s="118"/>
      <c r="G64" s="116"/>
      <c r="H64" s="118"/>
      <c r="I64" s="116"/>
      <c r="J64" s="118"/>
      <c r="K64" s="118"/>
    </row>
    <row r="65" spans="1:14" ht="15">
      <c r="A65" s="14"/>
      <c r="B65" s="55" t="s">
        <v>65</v>
      </c>
      <c r="C65" s="14"/>
      <c r="D65" s="15"/>
      <c r="E65" s="15"/>
      <c r="F65" s="15"/>
      <c r="G65" s="15"/>
      <c r="H65" s="15"/>
      <c r="I65" s="15"/>
      <c r="J65" s="15"/>
      <c r="K65" s="15"/>
    </row>
    <row r="66" spans="1:14" s="18" customFormat="1" ht="24.75" customHeight="1">
      <c r="A66" s="130" t="s">
        <v>34</v>
      </c>
      <c r="B66" s="130"/>
      <c r="C66" s="56"/>
      <c r="D66" s="57" t="s">
        <v>38</v>
      </c>
      <c r="E66" s="58"/>
      <c r="F66" s="58"/>
      <c r="G66" s="58"/>
      <c r="H66" s="58"/>
      <c r="I66" s="58"/>
      <c r="J66" s="58"/>
      <c r="K66" s="58"/>
      <c r="N66" s="19"/>
    </row>
    <row r="67" spans="1:14" s="18" customFormat="1" ht="24.75" customHeight="1">
      <c r="A67" s="59"/>
      <c r="B67" s="55"/>
      <c r="C67" s="59"/>
      <c r="D67" s="58"/>
      <c r="E67" s="58"/>
      <c r="F67" s="58"/>
      <c r="G67" s="58"/>
      <c r="H67" s="58"/>
      <c r="I67" s="58"/>
      <c r="J67" s="58"/>
      <c r="K67" s="58"/>
      <c r="N67" s="19"/>
    </row>
    <row r="68" spans="1:14" s="18" customFormat="1" ht="24.75" customHeight="1">
      <c r="A68" s="56"/>
      <c r="B68" s="60" t="s">
        <v>57</v>
      </c>
      <c r="C68" s="56"/>
      <c r="D68" s="60" t="s">
        <v>58</v>
      </c>
      <c r="E68" s="61"/>
      <c r="F68" s="61"/>
      <c r="G68" s="61"/>
      <c r="H68" s="61"/>
      <c r="I68" s="61"/>
      <c r="J68" s="61"/>
      <c r="K68" s="61"/>
      <c r="N68" s="19"/>
    </row>
    <row r="72" spans="1:14" s="65" customFormat="1" ht="18.75">
      <c r="A72" s="89"/>
      <c r="B72" s="140" t="s">
        <v>239</v>
      </c>
    </row>
    <row r="73" spans="1:14" s="65" customFormat="1" ht="18.75">
      <c r="A73" s="89"/>
      <c r="B73" s="140" t="s">
        <v>237</v>
      </c>
    </row>
    <row r="74" spans="1:14" s="65" customFormat="1" ht="18.75">
      <c r="A74" s="89"/>
      <c r="B74" s="140" t="s">
        <v>238</v>
      </c>
    </row>
  </sheetData>
  <mergeCells count="23">
    <mergeCell ref="D12:E12"/>
    <mergeCell ref="A66:B66"/>
    <mergeCell ref="A60:B60"/>
    <mergeCell ref="A61:B61"/>
    <mergeCell ref="A62:B62"/>
    <mergeCell ref="A47:B47"/>
    <mergeCell ref="A53:B53"/>
    <mergeCell ref="A36:B36"/>
    <mergeCell ref="A1:B1"/>
    <mergeCell ref="A2:B2"/>
    <mergeCell ref="H2:K2"/>
    <mergeCell ref="J3:K3"/>
    <mergeCell ref="A5:B5"/>
    <mergeCell ref="H5:I5"/>
    <mergeCell ref="J6:K6"/>
    <mergeCell ref="A17:B17"/>
    <mergeCell ref="A7:B7"/>
    <mergeCell ref="A10:K10"/>
    <mergeCell ref="A12:A13"/>
    <mergeCell ref="B12:B13"/>
    <mergeCell ref="C12:C13"/>
    <mergeCell ref="F12:G12"/>
    <mergeCell ref="H12:K12"/>
  </mergeCells>
  <pageMargins left="0.31496062992125984" right="0.23622047244094491" top="0.19685039370078741" bottom="0.23622047244094491" header="0.31496062992125984" footer="0.31496062992125984"/>
  <pageSetup paperSize="9" scale="80" orientation="portrait" horizontalDpi="180" verticalDpi="180" r:id="rId1"/>
  <rowBreaks count="2" manualBreakCount="2">
    <brk id="33" max="10" man="1"/>
    <brk id="58" max="10" man="1"/>
  </rowBreaks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N66"/>
  <sheetViews>
    <sheetView view="pageBreakPreview" topLeftCell="A58" zoomScale="70" zoomScaleSheetLayoutView="70" workbookViewId="0">
      <selection activeCell="F17" sqref="F17"/>
    </sheetView>
  </sheetViews>
  <sheetFormatPr defaultRowHeight="12"/>
  <cols>
    <col min="1" max="1" width="7" style="62" customWidth="1"/>
    <col min="2" max="2" width="28.28515625" style="53" customWidth="1"/>
    <col min="3" max="3" width="9.140625" style="62"/>
    <col min="4" max="4" width="12.42578125" style="63" bestFit="1" customWidth="1"/>
    <col min="5" max="5" width="9.140625" style="63"/>
    <col min="6" max="6" width="10.42578125" style="63" customWidth="1"/>
    <col min="7" max="9" width="9.140625" style="63"/>
    <col min="10" max="10" width="9.85546875" style="63" bestFit="1" customWidth="1"/>
    <col min="11" max="11" width="9.140625" style="63"/>
    <col min="12" max="13" width="9.140625" style="16"/>
    <col min="14" max="14" width="9.140625" style="17"/>
    <col min="15" max="16384" width="9.140625" style="16"/>
  </cols>
  <sheetData>
    <row r="1" spans="1:14" s="103" customFormat="1" ht="21" customHeight="1">
      <c r="A1" s="128" t="s">
        <v>0</v>
      </c>
      <c r="B1" s="128"/>
      <c r="C1" s="113"/>
      <c r="D1" s="113"/>
      <c r="E1" s="113"/>
      <c r="F1" s="113"/>
      <c r="G1" s="113"/>
      <c r="H1" s="114" t="s">
        <v>1</v>
      </c>
      <c r="I1" s="113"/>
      <c r="J1" s="113"/>
      <c r="K1" s="113"/>
    </row>
    <row r="2" spans="1:14" s="103" customFormat="1" ht="21" customHeight="1">
      <c r="A2" s="129" t="s">
        <v>235</v>
      </c>
      <c r="B2" s="129"/>
      <c r="C2" s="113"/>
      <c r="D2" s="113"/>
      <c r="E2" s="113"/>
      <c r="F2" s="113"/>
      <c r="G2" s="113"/>
      <c r="H2" s="130" t="s">
        <v>233</v>
      </c>
      <c r="I2" s="130"/>
      <c r="J2" s="130"/>
      <c r="K2" s="130"/>
    </row>
    <row r="3" spans="1:14" s="103" customFormat="1" ht="21" customHeight="1">
      <c r="A3" s="104"/>
      <c r="B3" s="105" t="s">
        <v>231</v>
      </c>
      <c r="C3" s="113"/>
      <c r="D3" s="113"/>
      <c r="E3" s="113"/>
      <c r="F3" s="113"/>
      <c r="G3" s="113"/>
      <c r="H3" s="106"/>
      <c r="I3" s="107"/>
      <c r="J3" s="131" t="s">
        <v>234</v>
      </c>
      <c r="K3" s="131"/>
    </row>
    <row r="4" spans="1:14" s="103" customFormat="1" ht="21" customHeight="1">
      <c r="A4" s="108"/>
      <c r="B4" s="109"/>
      <c r="C4" s="113"/>
      <c r="D4" s="113"/>
      <c r="E4" s="113"/>
      <c r="F4" s="113"/>
      <c r="G4" s="113"/>
      <c r="H4" s="110"/>
      <c r="I4" s="111"/>
      <c r="J4" s="57"/>
      <c r="K4" s="57"/>
    </row>
    <row r="5" spans="1:14" s="103" customFormat="1" ht="21" customHeight="1">
      <c r="A5" s="129" t="s">
        <v>2</v>
      </c>
      <c r="B5" s="129"/>
      <c r="C5" s="113"/>
      <c r="D5" s="113"/>
      <c r="E5" s="113"/>
      <c r="F5" s="113"/>
      <c r="G5" s="113"/>
      <c r="H5" s="130"/>
      <c r="I5" s="130"/>
      <c r="J5" s="113"/>
      <c r="K5" s="113"/>
    </row>
    <row r="6" spans="1:14" s="103" customFormat="1" ht="21" customHeight="1">
      <c r="A6" s="104"/>
      <c r="B6" s="112" t="s">
        <v>232</v>
      </c>
      <c r="C6" s="113"/>
      <c r="D6" s="113"/>
      <c r="E6" s="113"/>
      <c r="F6" s="113"/>
      <c r="G6" s="113"/>
      <c r="H6" s="110"/>
      <c r="I6" s="111"/>
      <c r="J6" s="131"/>
      <c r="K6" s="131"/>
    </row>
    <row r="7" spans="1:14" s="8" customFormat="1" ht="15" customHeight="1">
      <c r="A7" s="132"/>
      <c r="B7" s="132"/>
      <c r="C7" s="6"/>
      <c r="D7" s="7"/>
      <c r="E7" s="7"/>
      <c r="F7" s="7"/>
      <c r="G7" s="7"/>
      <c r="H7" s="7"/>
      <c r="I7" s="7"/>
      <c r="J7" s="7"/>
      <c r="K7" s="7"/>
      <c r="N7" s="9"/>
    </row>
    <row r="8" spans="1:14">
      <c r="A8" s="12"/>
      <c r="B8" s="13"/>
      <c r="C8" s="14"/>
      <c r="D8" s="15"/>
      <c r="E8" s="15"/>
      <c r="F8" s="15"/>
      <c r="G8" s="15"/>
      <c r="H8" s="15"/>
      <c r="I8" s="15"/>
      <c r="J8" s="15"/>
      <c r="K8" s="15"/>
    </row>
    <row r="9" spans="1:14" s="18" customFormat="1" ht="15.75">
      <c r="A9" s="133" t="s">
        <v>199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N9" s="19"/>
    </row>
    <row r="10" spans="1:14">
      <c r="A10" s="14"/>
      <c r="B10" s="20"/>
      <c r="C10" s="14"/>
      <c r="D10" s="15"/>
      <c r="E10" s="15"/>
      <c r="F10" s="15"/>
      <c r="G10" s="15"/>
      <c r="H10" s="15"/>
      <c r="I10" s="15"/>
      <c r="J10" s="15"/>
      <c r="K10" s="15"/>
    </row>
    <row r="11" spans="1:14" ht="23.25" customHeight="1">
      <c r="A11" s="134" t="s">
        <v>3</v>
      </c>
      <c r="B11" s="134" t="s">
        <v>4</v>
      </c>
      <c r="C11" s="134" t="s">
        <v>5</v>
      </c>
      <c r="D11" s="137" t="s">
        <v>6</v>
      </c>
      <c r="E11" s="139"/>
      <c r="F11" s="136" t="s">
        <v>7</v>
      </c>
      <c r="G11" s="136"/>
      <c r="H11" s="137" t="s">
        <v>8</v>
      </c>
      <c r="I11" s="138"/>
      <c r="J11" s="138"/>
      <c r="K11" s="139"/>
    </row>
    <row r="12" spans="1:14" ht="84">
      <c r="A12" s="135"/>
      <c r="B12" s="135"/>
      <c r="C12" s="135"/>
      <c r="D12" s="93" t="s">
        <v>9</v>
      </c>
      <c r="E12" s="93" t="s">
        <v>10</v>
      </c>
      <c r="F12" s="92" t="s">
        <v>11</v>
      </c>
      <c r="G12" s="92" t="s">
        <v>12</v>
      </c>
      <c r="H12" s="93" t="s">
        <v>13</v>
      </c>
      <c r="I12" s="93" t="s">
        <v>14</v>
      </c>
      <c r="J12" s="93" t="s">
        <v>15</v>
      </c>
      <c r="K12" s="93" t="s">
        <v>16</v>
      </c>
    </row>
    <row r="13" spans="1:14" ht="15.75" customHeight="1">
      <c r="A13" s="27">
        <v>3</v>
      </c>
      <c r="B13" s="28" t="s">
        <v>41</v>
      </c>
      <c r="C13" s="23"/>
      <c r="D13" s="41"/>
      <c r="E13" s="25"/>
      <c r="F13" s="41"/>
      <c r="G13" s="25"/>
      <c r="H13" s="25"/>
      <c r="I13" s="25"/>
      <c r="J13" s="25"/>
      <c r="K13" s="29"/>
    </row>
    <row r="14" spans="1:14" ht="46.5" customHeight="1">
      <c r="A14" s="30">
        <v>1</v>
      </c>
      <c r="B14" s="31" t="s">
        <v>55</v>
      </c>
      <c r="C14" s="32" t="s">
        <v>22</v>
      </c>
      <c r="D14" s="33">
        <v>3371000</v>
      </c>
      <c r="E14" s="34"/>
      <c r="F14" s="33">
        <v>2535526</v>
      </c>
      <c r="G14" s="34"/>
      <c r="H14" s="43">
        <v>1167.26</v>
      </c>
      <c r="I14" s="43"/>
      <c r="J14" s="43">
        <v>950.47</v>
      </c>
      <c r="K14" s="43">
        <v>44.78</v>
      </c>
    </row>
    <row r="15" spans="1:14" ht="57.75" customHeight="1">
      <c r="A15" s="30">
        <v>2</v>
      </c>
      <c r="B15" s="31" t="s">
        <v>51</v>
      </c>
      <c r="C15" s="32" t="s">
        <v>22</v>
      </c>
      <c r="D15" s="33">
        <v>2821000</v>
      </c>
      <c r="E15" s="34"/>
      <c r="F15" s="33">
        <v>2000000</v>
      </c>
      <c r="G15" s="34"/>
      <c r="H15" s="43">
        <v>458.22</v>
      </c>
      <c r="I15" s="43"/>
      <c r="J15" s="43">
        <v>360.2</v>
      </c>
      <c r="K15" s="43">
        <v>112.7</v>
      </c>
    </row>
    <row r="16" spans="1:14" ht="111" customHeight="1">
      <c r="A16" s="30">
        <v>3</v>
      </c>
      <c r="B16" s="31" t="s">
        <v>99</v>
      </c>
      <c r="C16" s="32" t="s">
        <v>22</v>
      </c>
      <c r="D16" s="33">
        <v>4274190</v>
      </c>
      <c r="E16" s="34"/>
      <c r="F16" s="33">
        <v>3800000</v>
      </c>
      <c r="G16" s="34"/>
      <c r="H16" s="43">
        <v>746.62</v>
      </c>
      <c r="I16" s="43"/>
      <c r="J16" s="43">
        <v>500.3</v>
      </c>
      <c r="K16" s="43">
        <v>699.5</v>
      </c>
    </row>
    <row r="17" spans="1:14" ht="53.25" customHeight="1">
      <c r="A17" s="30">
        <v>4</v>
      </c>
      <c r="B17" s="31" t="s">
        <v>52</v>
      </c>
      <c r="C17" s="32" t="s">
        <v>22</v>
      </c>
      <c r="D17" s="33">
        <v>700000</v>
      </c>
      <c r="E17" s="34"/>
      <c r="F17" s="33">
        <v>700000</v>
      </c>
      <c r="G17" s="34"/>
      <c r="H17" s="43">
        <v>126.88</v>
      </c>
      <c r="I17" s="43"/>
      <c r="J17" s="43">
        <v>50.6</v>
      </c>
      <c r="K17" s="43">
        <v>0</v>
      </c>
    </row>
    <row r="18" spans="1:14" ht="86.25" customHeight="1">
      <c r="A18" s="30">
        <v>5</v>
      </c>
      <c r="B18" s="31" t="s">
        <v>53</v>
      </c>
      <c r="C18" s="32" t="s">
        <v>22</v>
      </c>
      <c r="D18" s="33">
        <v>11512372</v>
      </c>
      <c r="E18" s="34"/>
      <c r="F18" s="33">
        <v>11041180</v>
      </c>
      <c r="G18" s="34"/>
      <c r="H18" s="43">
        <v>120.16</v>
      </c>
      <c r="I18" s="43"/>
      <c r="J18" s="43">
        <v>89.3</v>
      </c>
      <c r="K18" s="43">
        <v>54.66</v>
      </c>
    </row>
    <row r="19" spans="1:14" ht="54.75" customHeight="1">
      <c r="A19" s="30">
        <v>6</v>
      </c>
      <c r="B19" s="1" t="s">
        <v>84</v>
      </c>
      <c r="C19" s="32" t="s">
        <v>90</v>
      </c>
      <c r="D19" s="3">
        <v>468570.73</v>
      </c>
      <c r="E19" s="34"/>
      <c r="F19" s="33">
        <v>2535526</v>
      </c>
      <c r="G19" s="34"/>
      <c r="H19" s="43">
        <v>167.26</v>
      </c>
      <c r="I19" s="43"/>
      <c r="J19" s="43">
        <v>50.47</v>
      </c>
      <c r="K19" s="43">
        <v>44.78</v>
      </c>
    </row>
    <row r="20" spans="1:14" ht="54.75" customHeight="1">
      <c r="A20" s="30">
        <v>7</v>
      </c>
      <c r="B20" s="2" t="s">
        <v>85</v>
      </c>
      <c r="C20" s="32" t="s">
        <v>83</v>
      </c>
      <c r="D20" s="5">
        <v>416996.94</v>
      </c>
      <c r="E20" s="34"/>
      <c r="F20" s="3">
        <v>270035.07</v>
      </c>
      <c r="G20" s="34"/>
      <c r="H20" s="43">
        <v>258.22000000000003</v>
      </c>
      <c r="I20" s="43"/>
      <c r="J20" s="43">
        <v>60.2</v>
      </c>
      <c r="K20" s="43">
        <v>12.7</v>
      </c>
    </row>
    <row r="21" spans="1:14" ht="54.75" customHeight="1">
      <c r="A21" s="30">
        <v>8</v>
      </c>
      <c r="B21" s="2" t="s">
        <v>86</v>
      </c>
      <c r="C21" s="32" t="s">
        <v>91</v>
      </c>
      <c r="D21" s="4">
        <v>490217.94</v>
      </c>
      <c r="E21" s="34"/>
      <c r="F21" s="4">
        <v>326130.93</v>
      </c>
      <c r="G21" s="34"/>
      <c r="H21" s="43">
        <v>246.2</v>
      </c>
      <c r="I21" s="43"/>
      <c r="J21" s="43">
        <v>50.3</v>
      </c>
      <c r="K21" s="43">
        <v>9.5</v>
      </c>
    </row>
    <row r="22" spans="1:14" ht="54.75" customHeight="1">
      <c r="A22" s="30">
        <v>9</v>
      </c>
      <c r="B22" s="2" t="s">
        <v>87</v>
      </c>
      <c r="C22" s="32" t="s">
        <v>92</v>
      </c>
      <c r="D22" s="4">
        <v>332435.46999999997</v>
      </c>
      <c r="E22" s="34"/>
      <c r="F22" s="4">
        <v>219340.93</v>
      </c>
      <c r="G22" s="34"/>
      <c r="H22" s="43">
        <v>126.66</v>
      </c>
      <c r="I22" s="43"/>
      <c r="J22" s="43">
        <v>50.6</v>
      </c>
      <c r="K22" s="43">
        <v>11.6</v>
      </c>
    </row>
    <row r="23" spans="1:14" ht="54.75" customHeight="1">
      <c r="A23" s="30">
        <v>10</v>
      </c>
      <c r="B23" s="2" t="s">
        <v>88</v>
      </c>
      <c r="C23" s="32" t="s">
        <v>93</v>
      </c>
      <c r="D23" s="4">
        <v>480447.19</v>
      </c>
      <c r="E23" s="34"/>
      <c r="F23" s="4">
        <v>473132.25</v>
      </c>
      <c r="G23" s="34"/>
      <c r="H23" s="43">
        <v>120.16</v>
      </c>
      <c r="I23" s="43"/>
      <c r="J23" s="43">
        <v>89.3</v>
      </c>
      <c r="K23" s="43">
        <v>4.66</v>
      </c>
    </row>
    <row r="24" spans="1:14" ht="54.75" customHeight="1">
      <c r="A24" s="30">
        <v>11</v>
      </c>
      <c r="B24" s="2" t="s">
        <v>89</v>
      </c>
      <c r="C24" s="32" t="s">
        <v>94</v>
      </c>
      <c r="D24" s="4">
        <v>814528.65</v>
      </c>
      <c r="E24" s="34"/>
      <c r="F24" s="4">
        <v>538257.48</v>
      </c>
      <c r="G24" s="34"/>
      <c r="H24" s="43">
        <v>126.66</v>
      </c>
      <c r="I24" s="43"/>
      <c r="J24" s="43">
        <v>199.3</v>
      </c>
      <c r="K24" s="43">
        <v>24.66</v>
      </c>
    </row>
    <row r="25" spans="1:14">
      <c r="A25" s="124" t="s">
        <v>23</v>
      </c>
      <c r="B25" s="125"/>
      <c r="C25" s="27" t="s">
        <v>17</v>
      </c>
      <c r="D25" s="48">
        <f>SUM(D14:D24)</f>
        <v>25681758.920000002</v>
      </c>
      <c r="E25" s="49"/>
      <c r="F25" s="48">
        <f>SUM(F14:F24)</f>
        <v>24439128.66</v>
      </c>
      <c r="G25" s="49"/>
      <c r="H25" s="48">
        <f>SUM(H14:H24)</f>
        <v>3664.2999999999993</v>
      </c>
      <c r="I25" s="49"/>
      <c r="J25" s="48">
        <f>SUM(J14:J24)</f>
        <v>2451.0400000000004</v>
      </c>
      <c r="K25" s="48">
        <f>SUM(K14:K24)</f>
        <v>1019.54</v>
      </c>
    </row>
    <row r="26" spans="1:14">
      <c r="A26" s="27">
        <v>4</v>
      </c>
      <c r="B26" s="28" t="s">
        <v>44</v>
      </c>
      <c r="C26" s="23"/>
      <c r="D26" s="41"/>
      <c r="E26" s="25"/>
      <c r="F26" s="41"/>
      <c r="G26" s="25"/>
      <c r="H26" s="25"/>
      <c r="I26" s="25"/>
      <c r="J26" s="25"/>
      <c r="K26" s="29"/>
    </row>
    <row r="27" spans="1:14" s="53" customFormat="1" ht="88.5" customHeight="1">
      <c r="A27" s="30">
        <v>1</v>
      </c>
      <c r="B27" s="52" t="s">
        <v>98</v>
      </c>
      <c r="C27" s="32" t="s">
        <v>22</v>
      </c>
      <c r="D27" s="33">
        <v>15760.23</v>
      </c>
      <c r="E27" s="34"/>
      <c r="F27" s="33">
        <v>9283.9599999999991</v>
      </c>
      <c r="G27" s="43"/>
      <c r="H27" s="43">
        <v>6.71</v>
      </c>
      <c r="I27" s="43"/>
      <c r="J27" s="43">
        <v>2</v>
      </c>
      <c r="K27" s="43">
        <v>0.45</v>
      </c>
      <c r="N27" s="54"/>
    </row>
    <row r="28" spans="1:14" s="53" customFormat="1" ht="87.75" customHeight="1">
      <c r="A28" s="30">
        <v>2</v>
      </c>
      <c r="B28" s="52" t="s">
        <v>100</v>
      </c>
      <c r="C28" s="32" t="s">
        <v>22</v>
      </c>
      <c r="D28" s="33">
        <v>20231.990000000002</v>
      </c>
      <c r="E28" s="34"/>
      <c r="F28" s="33">
        <v>9503.34</v>
      </c>
      <c r="G28" s="43"/>
      <c r="H28" s="43">
        <v>6.71</v>
      </c>
      <c r="I28" s="43"/>
      <c r="J28" s="43">
        <v>2</v>
      </c>
      <c r="K28" s="43">
        <v>0.45</v>
      </c>
      <c r="N28" s="54"/>
    </row>
    <row r="29" spans="1:14" s="53" customFormat="1" ht="198.75" customHeight="1">
      <c r="A29" s="30">
        <v>3</v>
      </c>
      <c r="B29" s="52" t="s">
        <v>102</v>
      </c>
      <c r="C29" s="32" t="s">
        <v>22</v>
      </c>
      <c r="D29" s="33">
        <v>16628.53</v>
      </c>
      <c r="E29" s="34"/>
      <c r="F29" s="33">
        <v>10152</v>
      </c>
      <c r="G29" s="43"/>
      <c r="H29" s="43">
        <v>6.71</v>
      </c>
      <c r="I29" s="43"/>
      <c r="J29" s="43">
        <v>2</v>
      </c>
      <c r="K29" s="43">
        <v>0.45</v>
      </c>
      <c r="N29" s="54"/>
    </row>
    <row r="30" spans="1:14" s="53" customFormat="1" ht="143.25" customHeight="1">
      <c r="A30" s="30">
        <v>4</v>
      </c>
      <c r="B30" s="52" t="s">
        <v>103</v>
      </c>
      <c r="C30" s="32" t="s">
        <v>22</v>
      </c>
      <c r="D30" s="33">
        <v>15032.92</v>
      </c>
      <c r="E30" s="34"/>
      <c r="F30" s="33">
        <v>7963</v>
      </c>
      <c r="G30" s="43"/>
      <c r="H30" s="43">
        <v>6.71</v>
      </c>
      <c r="I30" s="43"/>
      <c r="J30" s="43">
        <v>2</v>
      </c>
      <c r="K30" s="43">
        <v>0.45</v>
      </c>
      <c r="N30" s="54"/>
    </row>
    <row r="31" spans="1:14" s="53" customFormat="1" ht="108.75" customHeight="1">
      <c r="A31" s="30">
        <v>5</v>
      </c>
      <c r="B31" s="52" t="s">
        <v>104</v>
      </c>
      <c r="C31" s="32" t="s">
        <v>22</v>
      </c>
      <c r="D31" s="33">
        <v>16023.24</v>
      </c>
      <c r="E31" s="34"/>
      <c r="F31" s="33">
        <v>9503.24</v>
      </c>
      <c r="G31" s="43"/>
      <c r="H31" s="43">
        <v>6.71</v>
      </c>
      <c r="I31" s="43"/>
      <c r="J31" s="43">
        <v>2</v>
      </c>
      <c r="K31" s="43">
        <v>0.45</v>
      </c>
      <c r="N31" s="54"/>
    </row>
    <row r="32" spans="1:14" s="53" customFormat="1" ht="82.5" customHeight="1">
      <c r="A32" s="30">
        <v>6</v>
      </c>
      <c r="B32" s="52" t="s">
        <v>105</v>
      </c>
      <c r="C32" s="32" t="s">
        <v>22</v>
      </c>
      <c r="D32" s="33">
        <v>15760.23</v>
      </c>
      <c r="E32" s="34"/>
      <c r="F32" s="33">
        <v>9283.9599999999991</v>
      </c>
      <c r="G32" s="43"/>
      <c r="H32" s="43">
        <v>6.71</v>
      </c>
      <c r="I32" s="43"/>
      <c r="J32" s="43">
        <v>2</v>
      </c>
      <c r="K32" s="43">
        <v>0.45</v>
      </c>
      <c r="N32" s="54"/>
    </row>
    <row r="33" spans="1:14" s="53" customFormat="1" ht="84" customHeight="1">
      <c r="A33" s="30">
        <v>7</v>
      </c>
      <c r="B33" s="52" t="s">
        <v>106</v>
      </c>
      <c r="C33" s="32" t="s">
        <v>22</v>
      </c>
      <c r="D33" s="33">
        <v>15760.23</v>
      </c>
      <c r="E33" s="34"/>
      <c r="F33" s="33">
        <v>9283.9599999999991</v>
      </c>
      <c r="G33" s="43"/>
      <c r="H33" s="43">
        <v>6.71</v>
      </c>
      <c r="I33" s="43"/>
      <c r="J33" s="43">
        <v>2</v>
      </c>
      <c r="K33" s="43">
        <v>0.45</v>
      </c>
      <c r="N33" s="54"/>
    </row>
    <row r="34" spans="1:14" s="53" customFormat="1" ht="93" customHeight="1">
      <c r="A34" s="30">
        <v>8</v>
      </c>
      <c r="B34" s="52" t="s">
        <v>107</v>
      </c>
      <c r="C34" s="32" t="s">
        <v>22</v>
      </c>
      <c r="D34" s="33">
        <v>15979</v>
      </c>
      <c r="E34" s="34"/>
      <c r="F34" s="33">
        <v>9546</v>
      </c>
      <c r="G34" s="43"/>
      <c r="H34" s="43">
        <v>6.71</v>
      </c>
      <c r="I34" s="43"/>
      <c r="J34" s="43">
        <v>2</v>
      </c>
      <c r="K34" s="43">
        <v>0.45</v>
      </c>
      <c r="N34" s="54"/>
    </row>
    <row r="35" spans="1:14" s="53" customFormat="1" ht="68.25" customHeight="1">
      <c r="A35" s="30">
        <v>9</v>
      </c>
      <c r="B35" s="52" t="s">
        <v>108</v>
      </c>
      <c r="C35" s="32" t="s">
        <v>22</v>
      </c>
      <c r="D35" s="33">
        <v>15760.23</v>
      </c>
      <c r="E35" s="34"/>
      <c r="F35" s="33">
        <v>9283.9599999999991</v>
      </c>
      <c r="G35" s="43"/>
      <c r="H35" s="43">
        <v>6.71</v>
      </c>
      <c r="I35" s="43"/>
      <c r="J35" s="43">
        <v>2</v>
      </c>
      <c r="K35" s="43">
        <v>0.45</v>
      </c>
      <c r="N35" s="54"/>
    </row>
    <row r="36" spans="1:14" s="53" customFormat="1" ht="108.75" customHeight="1">
      <c r="A36" s="30">
        <v>10</v>
      </c>
      <c r="B36" s="52" t="s">
        <v>109</v>
      </c>
      <c r="C36" s="32" t="s">
        <v>22</v>
      </c>
      <c r="D36" s="33">
        <v>769690</v>
      </c>
      <c r="E36" s="34"/>
      <c r="F36" s="33">
        <v>554521</v>
      </c>
      <c r="G36" s="34"/>
      <c r="H36" s="35">
        <v>266.94</v>
      </c>
      <c r="I36" s="34"/>
      <c r="J36" s="34">
        <v>266</v>
      </c>
      <c r="K36" s="34">
        <v>55</v>
      </c>
      <c r="N36" s="54"/>
    </row>
    <row r="37" spans="1:14" s="53" customFormat="1" ht="93" customHeight="1">
      <c r="A37" s="30">
        <v>11</v>
      </c>
      <c r="B37" s="52" t="s">
        <v>202</v>
      </c>
      <c r="C37" s="32" t="s">
        <v>22</v>
      </c>
      <c r="D37" s="33">
        <v>20231.990000000002</v>
      </c>
      <c r="E37" s="34"/>
      <c r="F37" s="33">
        <v>9503.34</v>
      </c>
      <c r="G37" s="43"/>
      <c r="H37" s="43">
        <v>6.71</v>
      </c>
      <c r="I37" s="43"/>
      <c r="J37" s="43">
        <v>2</v>
      </c>
      <c r="K37" s="43">
        <v>0.45</v>
      </c>
      <c r="N37" s="54"/>
    </row>
    <row r="38" spans="1:14" s="53" customFormat="1" ht="55.5" customHeight="1">
      <c r="A38" s="30">
        <v>12</v>
      </c>
      <c r="B38" s="52" t="s">
        <v>203</v>
      </c>
      <c r="C38" s="32" t="s">
        <v>22</v>
      </c>
      <c r="D38" s="33">
        <v>16628.53</v>
      </c>
      <c r="E38" s="34"/>
      <c r="F38" s="33">
        <v>10152</v>
      </c>
      <c r="G38" s="43"/>
      <c r="H38" s="43">
        <v>6.71</v>
      </c>
      <c r="I38" s="43"/>
      <c r="J38" s="43">
        <v>2</v>
      </c>
      <c r="K38" s="43">
        <v>0.45</v>
      </c>
      <c r="N38" s="54"/>
    </row>
    <row r="39" spans="1:14" s="53" customFormat="1" ht="75" customHeight="1">
      <c r="A39" s="30">
        <v>13</v>
      </c>
      <c r="B39" s="52" t="s">
        <v>204</v>
      </c>
      <c r="C39" s="32" t="s">
        <v>22</v>
      </c>
      <c r="D39" s="33">
        <v>15032.92</v>
      </c>
      <c r="E39" s="34"/>
      <c r="F39" s="33">
        <v>7963</v>
      </c>
      <c r="G39" s="43"/>
      <c r="H39" s="43">
        <v>6.71</v>
      </c>
      <c r="I39" s="43"/>
      <c r="J39" s="43">
        <v>2</v>
      </c>
      <c r="K39" s="43">
        <v>0.45</v>
      </c>
      <c r="N39" s="54"/>
    </row>
    <row r="40" spans="1:14" s="53" customFormat="1" ht="93" customHeight="1">
      <c r="A40" s="30">
        <v>14</v>
      </c>
      <c r="B40" s="52" t="s">
        <v>205</v>
      </c>
      <c r="C40" s="32" t="s">
        <v>22</v>
      </c>
      <c r="D40" s="33">
        <v>16023.24</v>
      </c>
      <c r="E40" s="34"/>
      <c r="F40" s="33">
        <v>9503.24</v>
      </c>
      <c r="G40" s="43"/>
      <c r="H40" s="43">
        <v>6.71</v>
      </c>
      <c r="I40" s="43"/>
      <c r="J40" s="43">
        <v>2</v>
      </c>
      <c r="K40" s="43">
        <v>0.45</v>
      </c>
      <c r="N40" s="54"/>
    </row>
    <row r="41" spans="1:14" s="53" customFormat="1" ht="144.75" customHeight="1">
      <c r="A41" s="30">
        <v>15</v>
      </c>
      <c r="B41" s="52" t="s">
        <v>206</v>
      </c>
      <c r="C41" s="32" t="s">
        <v>22</v>
      </c>
      <c r="D41" s="33">
        <v>15760.23</v>
      </c>
      <c r="E41" s="34"/>
      <c r="F41" s="33">
        <v>9283.9599999999991</v>
      </c>
      <c r="G41" s="43"/>
      <c r="H41" s="43">
        <v>6.71</v>
      </c>
      <c r="I41" s="43"/>
      <c r="J41" s="43">
        <v>2</v>
      </c>
      <c r="K41" s="43">
        <v>0.45</v>
      </c>
      <c r="N41" s="54"/>
    </row>
    <row r="42" spans="1:14" s="53" customFormat="1" ht="144.75" customHeight="1">
      <c r="A42" s="30">
        <v>16</v>
      </c>
      <c r="B42" s="52" t="s">
        <v>207</v>
      </c>
      <c r="C42" s="32" t="s">
        <v>22</v>
      </c>
      <c r="D42" s="33">
        <v>15760.23</v>
      </c>
      <c r="E42" s="34"/>
      <c r="F42" s="33">
        <v>9283.9599999999991</v>
      </c>
      <c r="G42" s="43"/>
      <c r="H42" s="43">
        <v>6.71</v>
      </c>
      <c r="I42" s="43"/>
      <c r="J42" s="43">
        <v>2</v>
      </c>
      <c r="K42" s="43">
        <v>0.45</v>
      </c>
      <c r="N42" s="54"/>
    </row>
    <row r="43" spans="1:14" s="53" customFormat="1" ht="144.75" customHeight="1">
      <c r="A43" s="30">
        <v>17</v>
      </c>
      <c r="B43" s="52" t="s">
        <v>208</v>
      </c>
      <c r="C43" s="32" t="s">
        <v>22</v>
      </c>
      <c r="D43" s="33">
        <v>15979</v>
      </c>
      <c r="E43" s="34"/>
      <c r="F43" s="33">
        <v>9546</v>
      </c>
      <c r="G43" s="43"/>
      <c r="H43" s="43">
        <v>6.71</v>
      </c>
      <c r="I43" s="43"/>
      <c r="J43" s="43">
        <v>2</v>
      </c>
      <c r="K43" s="43">
        <v>0.45</v>
      </c>
      <c r="N43" s="54"/>
    </row>
    <row r="44" spans="1:14" s="53" customFormat="1" ht="144.75" customHeight="1">
      <c r="A44" s="30">
        <v>18</v>
      </c>
      <c r="B44" s="52" t="s">
        <v>209</v>
      </c>
      <c r="C44" s="32" t="s">
        <v>22</v>
      </c>
      <c r="D44" s="33">
        <v>15760.23</v>
      </c>
      <c r="E44" s="34"/>
      <c r="F44" s="33">
        <v>9283.9599999999991</v>
      </c>
      <c r="G44" s="43"/>
      <c r="H44" s="43">
        <v>6.71</v>
      </c>
      <c r="I44" s="43"/>
      <c r="J44" s="43">
        <v>2</v>
      </c>
      <c r="K44" s="43">
        <v>0.45</v>
      </c>
      <c r="N44" s="54"/>
    </row>
    <row r="45" spans="1:14" s="53" customFormat="1" ht="94.5" customHeight="1">
      <c r="A45" s="30">
        <v>19</v>
      </c>
      <c r="B45" s="52" t="s">
        <v>210</v>
      </c>
      <c r="C45" s="32" t="s">
        <v>22</v>
      </c>
      <c r="D45" s="33">
        <v>20231.990000000002</v>
      </c>
      <c r="E45" s="34"/>
      <c r="F45" s="33">
        <v>9503.34</v>
      </c>
      <c r="G45" s="43"/>
      <c r="H45" s="43">
        <v>6.71</v>
      </c>
      <c r="I45" s="43"/>
      <c r="J45" s="43">
        <v>2</v>
      </c>
      <c r="K45" s="43">
        <v>0.45</v>
      </c>
      <c r="N45" s="54"/>
    </row>
    <row r="46" spans="1:14" s="53" customFormat="1" ht="94.5" customHeight="1">
      <c r="A46" s="30">
        <v>20</v>
      </c>
      <c r="B46" s="52" t="s">
        <v>211</v>
      </c>
      <c r="C46" s="32" t="s">
        <v>22</v>
      </c>
      <c r="D46" s="33">
        <v>16628.53</v>
      </c>
      <c r="E46" s="34"/>
      <c r="F46" s="33">
        <v>10152</v>
      </c>
      <c r="G46" s="43"/>
      <c r="H46" s="43">
        <v>6.71</v>
      </c>
      <c r="I46" s="43"/>
      <c r="J46" s="43">
        <v>2</v>
      </c>
      <c r="K46" s="43">
        <v>0.45</v>
      </c>
      <c r="N46" s="54"/>
    </row>
    <row r="47" spans="1:14" s="53" customFormat="1" ht="94.5" customHeight="1">
      <c r="A47" s="30">
        <v>21</v>
      </c>
      <c r="B47" s="52" t="s">
        <v>212</v>
      </c>
      <c r="C47" s="32" t="s">
        <v>22</v>
      </c>
      <c r="D47" s="33">
        <v>15032.92</v>
      </c>
      <c r="E47" s="34"/>
      <c r="F47" s="33">
        <v>7963</v>
      </c>
      <c r="G47" s="43"/>
      <c r="H47" s="43">
        <v>6.71</v>
      </c>
      <c r="I47" s="43"/>
      <c r="J47" s="43">
        <v>2</v>
      </c>
      <c r="K47" s="43">
        <v>0.45</v>
      </c>
      <c r="N47" s="54"/>
    </row>
    <row r="48" spans="1:14" s="53" customFormat="1" ht="94.5" customHeight="1">
      <c r="A48" s="30">
        <v>22</v>
      </c>
      <c r="B48" s="52" t="s">
        <v>213</v>
      </c>
      <c r="C48" s="32" t="s">
        <v>22</v>
      </c>
      <c r="D48" s="33">
        <v>16023.24</v>
      </c>
      <c r="E48" s="34"/>
      <c r="F48" s="33">
        <v>9503.24</v>
      </c>
      <c r="G48" s="43"/>
      <c r="H48" s="43">
        <v>6.71</v>
      </c>
      <c r="I48" s="43"/>
      <c r="J48" s="43">
        <v>2</v>
      </c>
      <c r="K48" s="43">
        <v>0.45</v>
      </c>
      <c r="N48" s="54"/>
    </row>
    <row r="49" spans="1:14" s="53" customFormat="1" ht="125.25" customHeight="1">
      <c r="A49" s="30">
        <v>23</v>
      </c>
      <c r="B49" s="52" t="s">
        <v>214</v>
      </c>
      <c r="C49" s="32" t="s">
        <v>22</v>
      </c>
      <c r="D49" s="33">
        <v>15760.23</v>
      </c>
      <c r="E49" s="34"/>
      <c r="F49" s="33">
        <v>9283.9599999999991</v>
      </c>
      <c r="G49" s="43"/>
      <c r="H49" s="43">
        <v>6.71</v>
      </c>
      <c r="I49" s="43"/>
      <c r="J49" s="43">
        <v>2</v>
      </c>
      <c r="K49" s="43">
        <v>0.45</v>
      </c>
      <c r="N49" s="54"/>
    </row>
    <row r="50" spans="1:14" s="53" customFormat="1" ht="94.5" customHeight="1">
      <c r="A50" s="30">
        <v>24</v>
      </c>
      <c r="B50" s="52" t="s">
        <v>215</v>
      </c>
      <c r="C50" s="32" t="s">
        <v>22</v>
      </c>
      <c r="D50" s="33">
        <v>16628.53</v>
      </c>
      <c r="E50" s="34"/>
      <c r="F50" s="33">
        <v>10152</v>
      </c>
      <c r="G50" s="43"/>
      <c r="H50" s="43">
        <v>6.71</v>
      </c>
      <c r="I50" s="43"/>
      <c r="J50" s="43">
        <v>2</v>
      </c>
      <c r="K50" s="43">
        <v>0.45</v>
      </c>
      <c r="N50" s="54"/>
    </row>
    <row r="51" spans="1:14" s="53" customFormat="1" ht="125.25" customHeight="1">
      <c r="A51" s="30">
        <v>25</v>
      </c>
      <c r="B51" s="52" t="s">
        <v>216</v>
      </c>
      <c r="C51" s="32" t="s">
        <v>22</v>
      </c>
      <c r="D51" s="33">
        <v>15032.92</v>
      </c>
      <c r="E51" s="34"/>
      <c r="F51" s="33">
        <v>7963</v>
      </c>
      <c r="G51" s="43"/>
      <c r="H51" s="43">
        <v>6.71</v>
      </c>
      <c r="I51" s="43"/>
      <c r="J51" s="43">
        <v>2</v>
      </c>
      <c r="K51" s="43">
        <v>0.45</v>
      </c>
      <c r="N51" s="54"/>
    </row>
    <row r="52" spans="1:14" s="53" customFormat="1" ht="94.5" customHeight="1">
      <c r="A52" s="30">
        <v>26</v>
      </c>
      <c r="B52" s="52" t="s">
        <v>217</v>
      </c>
      <c r="C52" s="32" t="s">
        <v>22</v>
      </c>
      <c r="D52" s="33">
        <v>16023.24</v>
      </c>
      <c r="E52" s="34"/>
      <c r="F52" s="33">
        <v>9503.24</v>
      </c>
      <c r="G52" s="43"/>
      <c r="H52" s="43">
        <v>6.71</v>
      </c>
      <c r="I52" s="43"/>
      <c r="J52" s="43">
        <v>2</v>
      </c>
      <c r="K52" s="43">
        <v>0.45</v>
      </c>
      <c r="N52" s="54"/>
    </row>
    <row r="53" spans="1:14" s="53" customFormat="1" ht="94.5" customHeight="1">
      <c r="A53" s="30">
        <v>27</v>
      </c>
      <c r="B53" s="52" t="s">
        <v>218</v>
      </c>
      <c r="C53" s="32" t="s">
        <v>22</v>
      </c>
      <c r="D53" s="33">
        <v>15760.23</v>
      </c>
      <c r="E53" s="34"/>
      <c r="F53" s="33">
        <v>9283.9599999999991</v>
      </c>
      <c r="G53" s="43"/>
      <c r="H53" s="43">
        <v>6.71</v>
      </c>
      <c r="I53" s="43"/>
      <c r="J53" s="43">
        <v>2</v>
      </c>
      <c r="K53" s="43">
        <v>0.45</v>
      </c>
      <c r="N53" s="54"/>
    </row>
    <row r="54" spans="1:14" s="53" customFormat="1" ht="125.25" customHeight="1">
      <c r="A54" s="30">
        <v>28</v>
      </c>
      <c r="B54" s="52" t="s">
        <v>219</v>
      </c>
      <c r="C54" s="32" t="s">
        <v>22</v>
      </c>
      <c r="D54" s="33">
        <v>16628.53</v>
      </c>
      <c r="E54" s="34"/>
      <c r="F54" s="33">
        <v>10152</v>
      </c>
      <c r="G54" s="43"/>
      <c r="H54" s="43">
        <v>6.71</v>
      </c>
      <c r="I54" s="43"/>
      <c r="J54" s="43">
        <v>2</v>
      </c>
      <c r="K54" s="43">
        <v>0.45</v>
      </c>
      <c r="N54" s="54"/>
    </row>
    <row r="55" spans="1:14" s="53" customFormat="1" ht="94.5" customHeight="1">
      <c r="A55" s="30">
        <v>29</v>
      </c>
      <c r="B55" s="52" t="s">
        <v>220</v>
      </c>
      <c r="C55" s="32" t="s">
        <v>22</v>
      </c>
      <c r="D55" s="33">
        <v>15032.92</v>
      </c>
      <c r="E55" s="34"/>
      <c r="F55" s="33">
        <v>7963</v>
      </c>
      <c r="G55" s="43"/>
      <c r="H55" s="43">
        <v>6.71</v>
      </c>
      <c r="I55" s="43"/>
      <c r="J55" s="43">
        <v>2</v>
      </c>
      <c r="K55" s="43">
        <v>0.45</v>
      </c>
      <c r="N55" s="54"/>
    </row>
    <row r="56" spans="1:14" s="53" customFormat="1" ht="94.5" customHeight="1">
      <c r="A56" s="30">
        <v>30</v>
      </c>
      <c r="B56" s="52" t="s">
        <v>221</v>
      </c>
      <c r="C56" s="32" t="s">
        <v>22</v>
      </c>
      <c r="D56" s="33">
        <v>16023.24</v>
      </c>
      <c r="E56" s="34"/>
      <c r="F56" s="33">
        <v>9503.24</v>
      </c>
      <c r="G56" s="43"/>
      <c r="H56" s="43">
        <v>6.71</v>
      </c>
      <c r="I56" s="43"/>
      <c r="J56" s="43">
        <v>2</v>
      </c>
      <c r="K56" s="43">
        <v>0.45</v>
      </c>
      <c r="N56" s="54"/>
    </row>
    <row r="57" spans="1:14" s="53" customFormat="1" ht="105.75" customHeight="1">
      <c r="A57" s="30">
        <v>31</v>
      </c>
      <c r="B57" s="52" t="s">
        <v>222</v>
      </c>
      <c r="C57" s="32" t="s">
        <v>22</v>
      </c>
      <c r="D57" s="33">
        <v>15760.23</v>
      </c>
      <c r="E57" s="34"/>
      <c r="F57" s="33">
        <v>9283.9599999999991</v>
      </c>
      <c r="G57" s="43"/>
      <c r="H57" s="43">
        <v>6.71</v>
      </c>
      <c r="I57" s="43"/>
      <c r="J57" s="43">
        <v>2</v>
      </c>
      <c r="K57" s="43">
        <v>0.45</v>
      </c>
      <c r="N57" s="54"/>
    </row>
    <row r="58" spans="1:14" s="53" customFormat="1" ht="94.5" customHeight="1">
      <c r="A58" s="30">
        <v>32</v>
      </c>
      <c r="B58" s="52" t="s">
        <v>223</v>
      </c>
      <c r="C58" s="32" t="s">
        <v>22</v>
      </c>
      <c r="D58" s="33">
        <v>16628.53</v>
      </c>
      <c r="E58" s="34"/>
      <c r="F58" s="33">
        <v>10152</v>
      </c>
      <c r="G58" s="43"/>
      <c r="H58" s="43">
        <v>6.71</v>
      </c>
      <c r="I58" s="43"/>
      <c r="J58" s="43">
        <v>2</v>
      </c>
      <c r="K58" s="43">
        <v>0.45</v>
      </c>
      <c r="N58" s="54"/>
    </row>
    <row r="59" spans="1:14" s="53" customFormat="1" ht="94.5" customHeight="1">
      <c r="A59" s="30">
        <v>33</v>
      </c>
      <c r="B59" s="52" t="s">
        <v>224</v>
      </c>
      <c r="C59" s="32" t="s">
        <v>22</v>
      </c>
      <c r="D59" s="33">
        <v>15032</v>
      </c>
      <c r="E59" s="34"/>
      <c r="F59" s="33">
        <v>9546</v>
      </c>
      <c r="G59" s="43"/>
      <c r="H59" s="43">
        <v>6.71</v>
      </c>
      <c r="I59" s="43"/>
      <c r="J59" s="43">
        <v>2</v>
      </c>
      <c r="K59" s="43">
        <v>0.45</v>
      </c>
      <c r="N59" s="54"/>
    </row>
    <row r="60" spans="1:14">
      <c r="A60" s="124" t="s">
        <v>23</v>
      </c>
      <c r="B60" s="125"/>
      <c r="C60" s="27" t="s">
        <v>17</v>
      </c>
      <c r="D60" s="48">
        <f>SUM(D27:D36)</f>
        <v>916626.6</v>
      </c>
      <c r="E60" s="49"/>
      <c r="F60" s="48">
        <f>SUM(F27:F36)</f>
        <v>638324.41999999993</v>
      </c>
      <c r="G60" s="49"/>
      <c r="H60" s="48">
        <f>SUM(H27:H36)</f>
        <v>327.33</v>
      </c>
      <c r="I60" s="49"/>
      <c r="J60" s="48">
        <f>SUM(J27:J36)</f>
        <v>284</v>
      </c>
      <c r="K60" s="48">
        <f>SUM(K27:K36)</f>
        <v>59.05</v>
      </c>
    </row>
    <row r="61" spans="1:14">
      <c r="A61" s="126" t="s">
        <v>56</v>
      </c>
      <c r="B61" s="127"/>
      <c r="C61" s="51"/>
      <c r="D61" s="37">
        <f>D60+D25</f>
        <v>26598385.520000003</v>
      </c>
      <c r="E61" s="38"/>
      <c r="F61" s="37">
        <f>F60+F25</f>
        <v>25077453.079999998</v>
      </c>
      <c r="G61" s="38"/>
      <c r="H61" s="37">
        <f>H60+H25</f>
        <v>3991.6299999999992</v>
      </c>
      <c r="I61" s="38"/>
      <c r="J61" s="37">
        <f>J60+J25</f>
        <v>2735.0400000000004</v>
      </c>
      <c r="K61" s="37">
        <f>K60+K25</f>
        <v>1078.5899999999999</v>
      </c>
    </row>
    <row r="62" spans="1:14">
      <c r="A62" s="14"/>
      <c r="B62" s="20"/>
      <c r="C62" s="14"/>
      <c r="D62" s="15"/>
      <c r="E62" s="15"/>
      <c r="F62" s="15"/>
      <c r="G62" s="15"/>
      <c r="H62" s="15"/>
      <c r="I62" s="15"/>
      <c r="J62" s="15"/>
      <c r="K62" s="15"/>
    </row>
    <row r="63" spans="1:14" ht="15">
      <c r="A63" s="14"/>
      <c r="B63" s="55" t="s">
        <v>65</v>
      </c>
      <c r="C63" s="14"/>
      <c r="D63" s="15"/>
      <c r="E63" s="15"/>
      <c r="F63" s="15"/>
      <c r="G63" s="15"/>
      <c r="H63" s="15"/>
      <c r="I63" s="15"/>
      <c r="J63" s="15"/>
      <c r="K63" s="15"/>
    </row>
    <row r="64" spans="1:14" s="18" customFormat="1" ht="15" customHeight="1">
      <c r="A64" s="130" t="s">
        <v>34</v>
      </c>
      <c r="B64" s="130"/>
      <c r="C64" s="56"/>
      <c r="D64" s="57" t="s">
        <v>38</v>
      </c>
      <c r="E64" s="58"/>
      <c r="F64" s="58"/>
      <c r="G64" s="58"/>
      <c r="H64" s="58"/>
      <c r="I64" s="58"/>
      <c r="J64" s="58"/>
      <c r="K64" s="58"/>
      <c r="N64" s="19"/>
    </row>
    <row r="65" spans="1:14" s="18" customFormat="1" ht="15">
      <c r="A65" s="59"/>
      <c r="B65" s="55"/>
      <c r="C65" s="59"/>
      <c r="D65" s="58"/>
      <c r="E65" s="58"/>
      <c r="F65" s="58"/>
      <c r="G65" s="58"/>
      <c r="H65" s="58"/>
      <c r="I65" s="58"/>
      <c r="J65" s="58"/>
      <c r="K65" s="58"/>
      <c r="N65" s="19"/>
    </row>
    <row r="66" spans="1:14" s="18" customFormat="1" ht="15">
      <c r="A66" s="56"/>
      <c r="B66" s="60" t="s">
        <v>57</v>
      </c>
      <c r="C66" s="56"/>
      <c r="D66" s="60" t="s">
        <v>58</v>
      </c>
      <c r="E66" s="61"/>
      <c r="F66" s="61"/>
      <c r="G66" s="61"/>
      <c r="H66" s="61"/>
      <c r="I66" s="61"/>
      <c r="J66" s="61"/>
      <c r="K66" s="61"/>
      <c r="N66" s="19"/>
    </row>
  </sheetData>
  <mergeCells count="19">
    <mergeCell ref="J6:K6"/>
    <mergeCell ref="A1:B1"/>
    <mergeCell ref="A2:B2"/>
    <mergeCell ref="J3:K3"/>
    <mergeCell ref="A5:B5"/>
    <mergeCell ref="H5:I5"/>
    <mergeCell ref="H2:K2"/>
    <mergeCell ref="C11:C12"/>
    <mergeCell ref="D11:E11"/>
    <mergeCell ref="F11:G11"/>
    <mergeCell ref="H11:K11"/>
    <mergeCell ref="A7:B7"/>
    <mergeCell ref="A9:K9"/>
    <mergeCell ref="A25:B25"/>
    <mergeCell ref="A60:B60"/>
    <mergeCell ref="A61:B61"/>
    <mergeCell ref="A64:B64"/>
    <mergeCell ref="A11:A12"/>
    <mergeCell ref="B11:B12"/>
  </mergeCells>
  <pageMargins left="0.7" right="0.7" top="0.75" bottom="0.75" header="0.3" footer="0.3"/>
  <pageSetup paperSize="9" scale="7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ТП</vt:lpstr>
      <vt:lpstr>доп.ТП</vt:lpstr>
      <vt:lpstr>ВЛ</vt:lpstr>
      <vt:lpstr>доп.ВЛ</vt:lpstr>
      <vt:lpstr>ВЛ!Область_печати</vt:lpstr>
      <vt:lpstr>доп.ТП!Область_печати</vt:lpstr>
      <vt:lpstr>ТП!Область_печати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2023-07-28T11:06:47Z</dcterms:modified>
</cp:coreProperties>
</file>