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П" sheetId="1" r:id="rId1"/>
    <sheet name="ВЛ" sheetId="2" r:id="rId2"/>
    <sheet name="Лист1" sheetId="3" r:id="rId3"/>
  </sheets>
  <definedNames>
    <definedName name="_xlnm.Print_Area" localSheetId="1">ВЛ!$A$1:$K$105</definedName>
    <definedName name="_xlnm.Print_Area" localSheetId="0">ТП!$A$1:$K$96</definedName>
  </definedNames>
  <calcPr calcId="124519"/>
</workbook>
</file>

<file path=xl/calcChain.xml><?xml version="1.0" encoding="utf-8"?>
<calcChain xmlns="http://schemas.openxmlformats.org/spreadsheetml/2006/main">
  <c r="D58" i="2"/>
  <c r="D57"/>
  <c r="H20"/>
  <c r="D19"/>
  <c r="J19"/>
  <c r="H19"/>
  <c r="K99"/>
  <c r="J99"/>
  <c r="H99"/>
  <c r="F99"/>
  <c r="D99"/>
  <c r="K78"/>
  <c r="J78"/>
  <c r="H78"/>
  <c r="F78"/>
  <c r="D78"/>
  <c r="H63"/>
  <c r="J63"/>
  <c r="H42"/>
  <c r="D48"/>
  <c r="J48" s="1"/>
  <c r="D47"/>
  <c r="H47" s="1"/>
  <c r="D46"/>
  <c r="J46" s="1"/>
  <c r="D45"/>
  <c r="H45" s="1"/>
  <c r="D44"/>
  <c r="J44" s="1"/>
  <c r="D43"/>
  <c r="H43" s="1"/>
  <c r="D42"/>
  <c r="J42" s="1"/>
  <c r="D41"/>
  <c r="H41" s="1"/>
  <c r="J22"/>
  <c r="D36"/>
  <c r="J36" s="1"/>
  <c r="D35"/>
  <c r="J35" s="1"/>
  <c r="D34"/>
  <c r="J34" s="1"/>
  <c r="D33"/>
  <c r="J33" s="1"/>
  <c r="D32"/>
  <c r="J32" s="1"/>
  <c r="D31"/>
  <c r="J31" s="1"/>
  <c r="D29"/>
  <c r="J29" s="1"/>
  <c r="D28"/>
  <c r="J28" s="1"/>
  <c r="D26"/>
  <c r="J26" s="1"/>
  <c r="D24"/>
  <c r="J24" s="1"/>
  <c r="D23"/>
  <c r="J23" s="1"/>
  <c r="K63"/>
  <c r="F63"/>
  <c r="K37"/>
  <c r="F37"/>
  <c r="K49"/>
  <c r="H46" l="1"/>
  <c r="J20"/>
  <c r="H48"/>
  <c r="H49" s="1"/>
  <c r="H44"/>
  <c r="H24"/>
  <c r="H31"/>
  <c r="H35"/>
  <c r="H23"/>
  <c r="H29"/>
  <c r="H34"/>
  <c r="J41"/>
  <c r="J43"/>
  <c r="J45"/>
  <c r="J47"/>
  <c r="H28"/>
  <c r="H33"/>
  <c r="H26"/>
  <c r="H32"/>
  <c r="H36"/>
  <c r="D55"/>
  <c r="D63"/>
  <c r="D49"/>
  <c r="D37"/>
  <c r="D55" i="1"/>
  <c r="J39"/>
  <c r="H39"/>
  <c r="F39"/>
  <c r="D39"/>
  <c r="J49" i="2" l="1"/>
  <c r="H37"/>
  <c r="D64"/>
  <c r="J21" l="1"/>
  <c r="J37" l="1"/>
  <c r="K85" i="1" l="1"/>
  <c r="J85"/>
  <c r="H85"/>
  <c r="F85"/>
  <c r="D85"/>
  <c r="K61"/>
  <c r="J61"/>
  <c r="H61"/>
  <c r="F61"/>
  <c r="D61"/>
  <c r="K55" i="2" l="1"/>
  <c r="K64" s="1"/>
  <c r="F55"/>
  <c r="F64" s="1"/>
  <c r="F49"/>
  <c r="K16"/>
  <c r="J16"/>
  <c r="J55" l="1"/>
  <c r="J64" s="1"/>
  <c r="H55"/>
  <c r="H64" s="1"/>
  <c r="K65" l="1"/>
  <c r="K100" s="1"/>
  <c r="K68" i="1" l="1"/>
  <c r="J68"/>
  <c r="H68"/>
  <c r="F68"/>
  <c r="D68"/>
  <c r="J65" i="2" l="1"/>
  <c r="J100" s="1"/>
  <c r="H16"/>
  <c r="H65" s="1"/>
  <c r="H100" s="1"/>
  <c r="F16"/>
  <c r="F65" s="1"/>
  <c r="F100" s="1"/>
  <c r="D16"/>
  <c r="D65" s="1"/>
  <c r="D100" s="1"/>
  <c r="K90" i="1"/>
  <c r="J90"/>
  <c r="H90"/>
  <c r="F90"/>
  <c r="D90"/>
  <c r="J48"/>
  <c r="K55"/>
  <c r="J55"/>
  <c r="K48"/>
  <c r="K43"/>
  <c r="J43"/>
  <c r="K39"/>
  <c r="H48"/>
  <c r="H43"/>
  <c r="H55"/>
  <c r="H16"/>
  <c r="F55"/>
  <c r="F48"/>
  <c r="F43"/>
  <c r="F16"/>
  <c r="D43"/>
  <c r="D48"/>
  <c r="D16"/>
  <c r="K62" l="1"/>
  <c r="K63" s="1"/>
  <c r="K91" s="1"/>
  <c r="H62"/>
  <c r="H63" s="1"/>
  <c r="H91" s="1"/>
  <c r="J62"/>
  <c r="J63" s="1"/>
  <c r="F62"/>
  <c r="F63" s="1"/>
  <c r="F91" s="1"/>
  <c r="D62"/>
  <c r="D63" s="1"/>
  <c r="D91" s="1"/>
  <c r="J91"/>
</calcChain>
</file>

<file path=xl/sharedStrings.xml><?xml version="1.0" encoding="utf-8"?>
<sst xmlns="http://schemas.openxmlformats.org/spreadsheetml/2006/main" count="357" uniqueCount="231">
  <si>
    <t>"СОГЛАСОВАНО"</t>
  </si>
  <si>
    <t>"УТВЕРЖДАЮ"</t>
  </si>
  <si>
    <t>Главный инженер</t>
  </si>
  <si>
    <t>Тухбатуллин И.Г.</t>
  </si>
  <si>
    <t>Начальник ПЭО</t>
  </si>
  <si>
    <t>Хамзина Е.Ф.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</si>
  <si>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</si>
  <si>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</si>
  <si>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</si>
  <si>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</si>
  <si>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</si>
  <si>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</si>
  <si>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</si>
  <si>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</si>
  <si>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</si>
  <si>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</si>
  <si>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</si>
  <si>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</si>
  <si>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</si>
  <si>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</si>
  <si>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</si>
  <si>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</si>
  <si>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1.1</t>
  </si>
  <si>
    <t>Силовые трансформаторы</t>
  </si>
  <si>
    <t>1.1.1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</si>
  <si>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</si>
  <si>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</si>
  <si>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</si>
  <si>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</si>
  <si>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</si>
  <si>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</si>
  <si>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</si>
  <si>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</si>
  <si>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</si>
  <si>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Итого текущий и капитальный ремонт:</t>
  </si>
  <si>
    <t>Ремонт КЛ-0,4кВ по дефектам</t>
  </si>
  <si>
    <t>Ремонт КЛ-6/10кВ по дефектам</t>
  </si>
  <si>
    <t>Асфальтирование перекопов</t>
  </si>
  <si>
    <t>Начальник ПТО</t>
  </si>
  <si>
    <t>Ревизия и наладка РЗА</t>
  </si>
  <si>
    <t>Всего кап.ремонт: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</si>
  <si>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</si>
  <si>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</si>
  <si>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</si>
  <si>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</si>
  <si>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</si>
  <si>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</t>
  </si>
  <si>
    <t>Реконструкция сетей электроснабжения проходящих по территории 33 мкр. ГО г.Октябрьский РБ. (2КЛ-10кВ АСБу-3х185 L=1,85км, БКТП-1шт)</t>
  </si>
  <si>
    <t>Тех.присоединение 2023</t>
  </si>
  <si>
    <t xml:space="preserve">Капитальный ремонт ОС </t>
  </si>
  <si>
    <t xml:space="preserve">Текущий ремонт ОС </t>
  </si>
  <si>
    <t>Капитальный ремонт ОС</t>
  </si>
  <si>
    <t>Воздушные линии</t>
  </si>
  <si>
    <t>Текущий ремонт ОС</t>
  </si>
  <si>
    <t>2.2.</t>
  </si>
  <si>
    <t>Электроснабжение базовой станции связи (БС) Октябрьский в Туймазинском районе</t>
  </si>
  <si>
    <t>Замена приборов учета эл/энергии потребителей в целях исполнения ФЗ №522 от 27.12.2018г.</t>
  </si>
  <si>
    <t>Реконструкция сетей электроснабжения проходящих по территории 33 мкр. ГО г.Октябрьский РБ. (2КЛ-10кВ АСБу-3х185 L=1,85км, БКТП-1шт, ВЛЗ-10кВ СИП3-1х50 L=0,07м, КСО-366-1шт, КСО-298-1шт)</t>
  </si>
  <si>
    <t>Электроснабжение участков под ИЖС по адресу 2-й проезд Кооперативной. Строительство КТП, ТМГ</t>
  </si>
  <si>
    <t xml:space="preserve">Электроснабжение участков под ИЖС по адресу 2-й проезд Кооперативной. 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</si>
  <si>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</si>
  <si>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</si>
  <si>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</si>
  <si>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</si>
  <si>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ТО-2 Воздушные линии 0,4кВ (с отключениями)</t>
  </si>
  <si>
    <t>ТО-1 Воздушные линии 6/10кВ (обходы и осмотры)</t>
  </si>
  <si>
    <t>2.3.</t>
  </si>
  <si>
    <t>ТО-2 Воздушные линии 6/10кВ. Замена РВО (Испытание,замена) (с отключениями)</t>
  </si>
  <si>
    <t>2.4.</t>
  </si>
  <si>
    <t>Составил:</t>
  </si>
  <si>
    <t>ТП-176/ф.Кооперативная,ф.Рабочая</t>
  </si>
  <si>
    <t>ТП-118/ф.Кызыл Маяк/кольцоул.Кызыл Маяк,     ф.Партизанская,ф.Мечеть</t>
  </si>
  <si>
    <t>2.5.</t>
  </si>
  <si>
    <t>РП-14(2). Замена ТМ-630кВа на ТМ-160кВА</t>
  </si>
  <si>
    <t>ТП-246(2). Замена ТМ-1000кВа на ТМ-400кВА</t>
  </si>
  <si>
    <t>ТП-245. Замена ТМ-400кВа на ТМ-100кВА</t>
  </si>
  <si>
    <t>ТП-615(2). Замена ТМ-1000кВа на ТМ-400кВА</t>
  </si>
  <si>
    <t>РП/ТП-011, РУ-6кВ, яч.6 замена т/т 200/5</t>
  </si>
  <si>
    <t>РП/ТП-011, РУ-6кВ, яч.9 замена т/т 200/5</t>
  </si>
  <si>
    <t>РП/ТП-011, РУ-6кВ, яч.5 замена т/н</t>
  </si>
  <si>
    <t>РП/ТП-011, РУ-6кВ, яч.10 замена т/н</t>
  </si>
  <si>
    <t>ТП-559, РУ-6кВ, яч.2 замена т/т 150/5</t>
  </si>
  <si>
    <t>ТП-559, РУ-6кВ, яч.5 замена т/н</t>
  </si>
  <si>
    <t>ТП-506, РУ-6кВ, яч.1 замена т/т 30/5</t>
  </si>
  <si>
    <t>ТП-506, РУ-6кВ, яч.3 замена т/н</t>
  </si>
  <si>
    <t>РП-16, РУ-6кВ, яч.16 установка т/т 50/5</t>
  </si>
  <si>
    <t>РП-16, РУ-6кВ, яч.1 установка т/т 50/5</t>
  </si>
  <si>
    <t>РП-16, РУ-6кВ, яч.2 установка т/т 50/5</t>
  </si>
  <si>
    <t>РП-16, РУ-6кВ, яч.5 замена т/н</t>
  </si>
  <si>
    <t>РП-16, РУ-6кВ, яч.12 замена т/н</t>
  </si>
  <si>
    <t>ЦРП-2 "ОЗНПО" (организация учета на границе для ТП-169), РУ-6кВ, яч.5 - замена т/т 10/5 и тн</t>
  </si>
  <si>
    <t>ЦРП-2 "ОЗНПО" (организация учета на границе для ТП-169), РУ-6кВ, яч.12 - замена т/т 10/5 и тн</t>
  </si>
  <si>
    <t>По инвестпрограмме 2023г. Монтаж(замена) в/в т/тока и т/напряжения:</t>
  </si>
  <si>
    <t>1 шт.</t>
  </si>
  <si>
    <t>Трансформаторы - работы по уменьшению % потерь</t>
  </si>
  <si>
    <t>1715 м.</t>
  </si>
  <si>
    <t>ТП-039 ф. Фотосалон Замена голого провода на СИП с увеличением сечения</t>
  </si>
  <si>
    <t>ТП-035 ф.Ленина, 42. Замена голого провода на СИП с увеличением сечения</t>
  </si>
  <si>
    <t>ТП-101 ф.Чкалова Замена голого провода на СИП с увеличением сечения</t>
  </si>
  <si>
    <t>ТП-149 ф.Майская Замена голого провода на СИП с увеличением сечения</t>
  </si>
  <si>
    <t>ТП-050 Северная 28 Замена голого провода на СИП с увеличением сечения</t>
  </si>
  <si>
    <t>ТП-054 ф.Горздрав. Замена голого провода на СИП с увеличением сечени</t>
  </si>
  <si>
    <t>1475 м.</t>
  </si>
  <si>
    <t>1220 м.</t>
  </si>
  <si>
    <t>1795 м.</t>
  </si>
  <si>
    <t>1165 м.</t>
  </si>
  <si>
    <t>2517 м.</t>
  </si>
  <si>
    <t xml:space="preserve">  ЛЭП-0,4кВ от ТП-189 ф.Достоевского</t>
  </si>
  <si>
    <t>593 м.</t>
  </si>
  <si>
    <t>План работ по участку  ТПиКЛ на ИЮЛЬ  2023 г.</t>
  </si>
  <si>
    <t>План работ по участку  ВЛ на ИЮЛЬ  2023 г.</t>
  </si>
  <si>
    <t>Ремонт ТМ-250кВА</t>
  </si>
  <si>
    <t xml:space="preserve">ф.12-26 к ТП-182,ТП-048,ТП-143,ТП-173,КТП-300, ТП-194   </t>
  </si>
  <si>
    <t>ф.12-34 от п/ст №12 до ТП -32,ТП-106, ТП-81,ТП-168,ТП-148,ТП-189
 ТП-238, ТП-19, ТП-133, ТП-188, ТП-185, ТП-225, ТП-196, ТП-052</t>
  </si>
  <si>
    <t>3410м.</t>
  </si>
  <si>
    <t>ф.01-12 ТП-217</t>
  </si>
  <si>
    <t xml:space="preserve">ф.04-34 к ТП - 068; 116,087,ТП-257, ТП-070 </t>
  </si>
  <si>
    <t>ф.29-05 к  ТП-29, ТП-128, ТП-204, ТП-218</t>
  </si>
  <si>
    <t>ТП-09/Сад.кольцо, Фиолетова, Девонская</t>
  </si>
  <si>
    <t>ТП-026/ф.Баня №3,ф.Чехова</t>
  </si>
  <si>
    <t>ТП-037/ф.р-нБашкирия,ф.Аптека</t>
  </si>
  <si>
    <t>ТП-090/ф.1 пр.Космонавтов</t>
  </si>
  <si>
    <t>ТП-076/ф.Гараж</t>
  </si>
  <si>
    <t>ТП-106/ф.Родниковая,ф.Тургенева</t>
  </si>
  <si>
    <t>ТП-119/ф.Железнодорожная.</t>
  </si>
  <si>
    <t>ТП-162/ф.Акмуллы,ф.Машиностроителей,ф.Гаяза Исхаки</t>
  </si>
  <si>
    <t>ТП-191/ф.Отрадная,ф.Нарыш-тау, ВЛИ-0,4кВ L=1012м до Котельной АО «ОТЭ»</t>
  </si>
  <si>
    <t>ТП-209/ф.Жилсектор</t>
  </si>
  <si>
    <t>ТП-226/ф.проезд Садовое кольцо</t>
  </si>
  <si>
    <t>ТП-242/ф.40мкр,ф.М.Каримова-левая,ф.Окружная-левая, ф.Окружная-правая,ф.М.Каримоваправая, ф.Возвышенная-левая,ф.Возвышенная-правая, ф.Линия 7,ф.Линия 8</t>
  </si>
  <si>
    <t>ТП-Чернов</t>
  </si>
  <si>
    <t>ТП-548/Шиномонтаж</t>
  </si>
  <si>
    <t>ТП-021/ф.Север-20,ф.Северная-12,ф.Гаражная 6,ф.Гаражная 8</t>
  </si>
  <si>
    <t>ТП-025/ф.Кувыкина 3,ф.Ридигир Ю.В.</t>
  </si>
  <si>
    <t>ТП-092/ф.Горького</t>
  </si>
  <si>
    <t>ТП-138/ф.Чехова.</t>
  </si>
  <si>
    <t>ТП-237/ф.Светофор</t>
  </si>
  <si>
    <t>ТО-1 ТП-021</t>
  </si>
  <si>
    <t>ТО-1 ТП-025</t>
  </si>
  <si>
    <t>ТО-1 ТП-41</t>
  </si>
  <si>
    <t>ТО-1 ТП-076</t>
  </si>
  <si>
    <t>ТО-1 ТП-089</t>
  </si>
  <si>
    <t>ТО-1 ТП-092</t>
  </si>
  <si>
    <t>ТО-1 ТП-093</t>
  </si>
  <si>
    <t>ТО-1 ТП-118</t>
  </si>
  <si>
    <t>ТО-1 ТП-125</t>
  </si>
  <si>
    <t>ТО-1 ТП-138</t>
  </si>
  <si>
    <t>ТО-1 ТП-191</t>
  </si>
  <si>
    <t>ТО-1 ТП-237</t>
  </si>
  <si>
    <t>ТО-1 ТП-300</t>
  </si>
  <si>
    <t>ТО-1 РП-4</t>
  </si>
  <si>
    <t>ТО-1 РП-5</t>
  </si>
  <si>
    <t>ТО-1 РП-6</t>
  </si>
  <si>
    <t>ТО-1 РП-13</t>
  </si>
  <si>
    <t>ВН 70-24/РП-6</t>
  </si>
  <si>
    <t>ЛВВ 29-05</t>
  </si>
  <si>
    <t>РП-1</t>
  </si>
  <si>
    <t>РП-5</t>
  </si>
  <si>
    <t>ТП-021</t>
  </si>
  <si>
    <t>ТП-076</t>
  </si>
  <si>
    <t>ТП-123</t>
  </si>
  <si>
    <t>ТП-193, замена РУ-0,4кВ</t>
  </si>
  <si>
    <r>
      <t xml:space="preserve">АО CВЯЗЬТРАНСНЕФТЬ
Коваль Олег Владимирович.  </t>
    </r>
    <r>
      <rPr>
        <b/>
        <sz val="9"/>
        <rFont val="Arial"/>
        <family val="2"/>
        <charset val="204"/>
      </rPr>
      <t>Монтаж ПКУ+Реклоузер+ВЛЗ</t>
    </r>
    <r>
      <rPr>
        <sz val="9"/>
        <rFont val="Arial"/>
        <family val="2"/>
        <charset val="204"/>
      </rPr>
      <t xml:space="preserve"> для электроснабжения базовой станции связи (БС) Октябрьский расположенной по адресу: Республика Башкортостан, Туймазинский район.. </t>
    </r>
    <r>
      <rPr>
        <b/>
        <sz val="9"/>
        <rFont val="Arial"/>
        <family val="2"/>
        <charset val="204"/>
      </rPr>
      <t>ЗП-378</t>
    </r>
  </si>
  <si>
    <r>
      <t xml:space="preserve">Гайнуллин Альберт Маратович. Установка и допуск в эксплуатацию приборов учета электрической энергии и мощности на опоре ВЛИ-0,4кВ СНТ "Ручеек" от ТП-6/0,4кВ СНТ "Ручеек". </t>
    </r>
    <r>
      <rPr>
        <b/>
        <sz val="9"/>
        <color theme="1"/>
        <rFont val="Arial"/>
        <family val="2"/>
        <charset val="204"/>
      </rPr>
      <t>ЗП-604</t>
    </r>
  </si>
  <si>
    <r>
      <t xml:space="preserve"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63кВА-1шт). </t>
    </r>
    <r>
      <rPr>
        <b/>
        <sz val="9"/>
        <rFont val="Arial"/>
        <family val="2"/>
        <charset val="204"/>
      </rPr>
      <t>ЗП-369,402,691, 265,327</t>
    </r>
  </si>
  <si>
    <r>
      <t xml:space="preserve">Абдуллин Альфред Фаязович
Индивидуальный жилой дом, расположенный по адресу: РБ, г. Октябрьский, ул. Южная, 14, кв.1, в связи с увеличением мощности. </t>
    </r>
    <r>
      <rPr>
        <b/>
        <sz val="9"/>
        <color theme="1"/>
        <rFont val="Arial"/>
        <family val="2"/>
        <charset val="204"/>
      </rPr>
      <t>ЗП-690.</t>
    </r>
  </si>
  <si>
    <r>
      <t>Гараева Айсылу Маратовна
Индивидуальный жилой дом, расположенный по адресу: г.Октябрьский, ул. Р.Нигмати, д.45, Строительство ВЛ от опоры №49 ВЛИ-0,4кВ фид. "Р.Нигмати" от ТП-52 до проектируемой опоры, предварительной протяженностью 0,03(км)+счетчик .</t>
    </r>
    <r>
      <rPr>
        <b/>
        <sz val="9"/>
        <color theme="1"/>
        <rFont val="Arial"/>
        <family val="2"/>
        <charset val="204"/>
      </rPr>
      <t>ЗП-20</t>
    </r>
  </si>
  <si>
    <r>
      <t xml:space="preserve">Каримов Азат Рустамович
Временное присоединение ЛЭП-0,4кВ для электроснабжения бытового вагончика, расположенного по адресу: РБ, городской округ город Октябрьский. Монтаж прибора учета в ТП-614.  28 микрорайон. </t>
    </r>
    <r>
      <rPr>
        <b/>
        <sz val="9"/>
        <rFont val="Arial"/>
        <family val="2"/>
        <charset val="204"/>
      </rPr>
      <t>ЗП-296</t>
    </r>
  </si>
  <si>
    <r>
      <t xml:space="preserve">Уланов Николай Владимирович
Индивидуальный жилой дом, расположенный по адресу: г. Октябрьский, ул. Победы,.монтаж прибора учета ТП-175. </t>
    </r>
    <r>
      <rPr>
        <b/>
        <sz val="9"/>
        <color theme="1"/>
        <rFont val="Arial"/>
        <family val="2"/>
        <charset val="204"/>
      </rPr>
      <t>ЗП-301.</t>
    </r>
  </si>
  <si>
    <r>
      <t>Шайхлисламов Радик Шагитович (Общество с ограниченной ответственностью "СПЕЦЭКОТРАНС")
Пункт приема вторичного сырья, расположенный по адресу: РБ, г. Октябрьский, в районе жилого дома по ул. Комсомольская, 20А. Установка и допуск в эксплуатацию приборов учета электрической энергии и мощности на опоре № 2 ВЛИ-0,4кВ фид. "Берг, ул.Садовое кольцо, 4б" от ТП-085.</t>
    </r>
    <r>
      <rPr>
        <b/>
        <sz val="9"/>
        <color theme="1"/>
        <rFont val="Arial"/>
        <family val="2"/>
        <charset val="204"/>
      </rPr>
      <t>ЗП-311.</t>
    </r>
  </si>
  <si>
    <r>
      <t xml:space="preserve">Пономарева Татьяна Михайловна
Индивидуальный садовый дом, расположенный по адресу: РБ, г. Октябрьский, садоводческое товарищество «Незабудка», участок 248. Установка и допуск в эксплуатацию приборов учета электрической энергии и мощности на опоре ВЛИ-0,4кВ фид. "СНТ Незабудка" от ТП-266 </t>
    </r>
    <r>
      <rPr>
        <b/>
        <sz val="9"/>
        <color theme="1"/>
        <rFont val="Arial"/>
        <family val="2"/>
        <charset val="204"/>
      </rPr>
      <t>ЗП-320.</t>
    </r>
  </si>
  <si>
    <r>
      <t xml:space="preserve">Гареев Динар Фирданасович
Индивидуальный жилой дом, расположенный по адресу: РБ, г. Октябрьский, проезд 5-й Достоевского, з/у 7. Установка и допуск в эксплуатацию приборов учета электрической энергии и мощности на опоре № 11 ВЛИ-0,4кВ фид. "Достоевской 4-й проезд" от ТП-189. </t>
    </r>
    <r>
      <rPr>
        <b/>
        <sz val="9"/>
        <color theme="1"/>
        <rFont val="Arial"/>
        <family val="2"/>
        <charset val="204"/>
      </rPr>
      <t>ЗП-331</t>
    </r>
  </si>
  <si>
    <r>
      <t xml:space="preserve">Гареев Динар Фирданасович
Индивидуальный жилой дом, расположенный по адресу: РБ, г. Октябрьский, проезд 5-й Достоевского, з/у 7а. Установка и допуск в эксплуатацию приборов учета электрической энергии и мощности на опоре № 11 ВЛИ-0,4кВ фид. "Достоевской 4-й проезд" от ТП-189. </t>
    </r>
    <r>
      <rPr>
        <b/>
        <sz val="9"/>
        <color theme="1"/>
        <rFont val="Arial"/>
        <family val="2"/>
        <charset val="204"/>
      </rPr>
      <t>ЗП-332</t>
    </r>
  </si>
  <si>
    <r>
      <t xml:space="preserve">Вильданова Гузель Фаритовна
Индивидуальный жилой дом, расположенный по адресу: г. Октябрьский, ул. Центральная, д. 52,Монтаж прибора учета. </t>
    </r>
    <r>
      <rPr>
        <b/>
        <sz val="9"/>
        <color theme="1"/>
        <rFont val="Arial"/>
        <family val="2"/>
        <charset val="204"/>
      </rPr>
      <t>ЗП-334</t>
    </r>
  </si>
  <si>
    <r>
      <t>Стоматина Алина Наилевна
Индивидуальный жилой дом, расположенный по адресу: г. Октябрьский, ул. Чеверева, д. 10, монтаж прибора учета</t>
    </r>
    <r>
      <rPr>
        <b/>
        <sz val="9"/>
        <color theme="1"/>
        <rFont val="Arial"/>
        <family val="2"/>
        <charset val="204"/>
      </rPr>
      <t>. ЗП-335</t>
    </r>
  </si>
  <si>
    <r>
      <t xml:space="preserve">Букаткина Валентина Николаевна
Индивидуальный садовый дом, расположенный по адресу: РБ, г. Октябрьский, СДТ "Девон", участок 219, монтаж прибора учета </t>
    </r>
    <r>
      <rPr>
        <b/>
        <sz val="9"/>
        <color theme="1"/>
        <rFont val="Arial"/>
        <family val="2"/>
        <charset val="204"/>
      </rPr>
      <t>ЗП-373</t>
    </r>
  </si>
  <si>
    <r>
      <t xml:space="preserve">Исламов Вадим Айратович
Индивидуальный жилой дом, расположенный по адресу: г.Октябрьский, ул.Бакинская, д.3, в связи с увеличением мощности, монтаж прибора учета. </t>
    </r>
    <r>
      <rPr>
        <b/>
        <sz val="9"/>
        <color theme="1"/>
        <rFont val="Arial"/>
        <family val="2"/>
        <charset val="204"/>
      </rPr>
      <t>ЗП-383</t>
    </r>
  </si>
  <si>
    <r>
      <t>Абдуллин Рамис Назирович
Индивидуальный жилой дом, расположенный по адресу: РБ, г. Октябрьский, ул. Матросова, участок № 114/1,. Монтаж прибора учета.</t>
    </r>
    <r>
      <rPr>
        <b/>
        <sz val="9"/>
        <color theme="1"/>
        <rFont val="Arial"/>
        <family val="2"/>
        <charset val="204"/>
      </rPr>
      <t xml:space="preserve"> ЗП-398</t>
    </r>
  </si>
  <si>
    <r>
      <t>Абдуллин Рамис Назирович
Индивидуальный жилой дом, расположенный по адресу: РБ, г. Октябрьский, ул. Матросова, участок № 114/2,. Монтаж прибора учета.</t>
    </r>
    <r>
      <rPr>
        <b/>
        <sz val="9"/>
        <color theme="1"/>
        <rFont val="Arial"/>
        <family val="2"/>
        <charset val="204"/>
      </rPr>
      <t xml:space="preserve"> ЗП-399</t>
    </r>
  </si>
  <si>
    <r>
      <t xml:space="preserve">Темиров Баходир Эркинович
Индивидуальный садовый дом, расположенный по адресу: РБ, г. Октябрьский, С/т «Акташ», участок № 35, Монтаж прибора учета. </t>
    </r>
    <r>
      <rPr>
        <b/>
        <sz val="9"/>
        <color theme="1"/>
        <rFont val="Arial"/>
        <family val="2"/>
        <charset val="204"/>
      </rPr>
      <t>ЗП-413</t>
    </r>
  </si>
  <si>
    <r>
      <t xml:space="preserve">Глухарев Геннадий Данилович
Объект: индивидуальный жилой дом. Расположен по адресу: г.Октябрьский, ул.Горная, д.63а. Монтаж прибора учета. </t>
    </r>
    <r>
      <rPr>
        <b/>
        <sz val="9"/>
        <color theme="1"/>
        <rFont val="Arial"/>
        <family val="2"/>
        <charset val="204"/>
      </rPr>
      <t>ЗП-416</t>
    </r>
  </si>
  <si>
    <r>
      <t xml:space="preserve">Сокольников Андрей Юрьевич
Индивидуальный садовый дом, расположенный по адресу: г. Октябрьский, СДТ «Радуга», участок 180,. Монтаж прибора учета. </t>
    </r>
    <r>
      <rPr>
        <b/>
        <sz val="9"/>
        <color theme="1"/>
        <rFont val="Arial"/>
        <family val="2"/>
        <charset val="204"/>
      </rPr>
      <t>ЗП-437</t>
    </r>
  </si>
  <si>
    <r>
      <t xml:space="preserve">Попов Павел Алексеевич (Индивидуальный предприниматель Попов Павел Алексеевич)
Производственная база, расположенная по адресу: РБ, г. Октябрьский, ул. Северная, 5г. реконструкцию РУ-0,4кВ. ТП-116 с заменой т/т. +счетчик. </t>
    </r>
    <r>
      <rPr>
        <b/>
        <sz val="9"/>
        <color theme="1"/>
        <rFont val="Arial"/>
        <family val="2"/>
        <charset val="204"/>
      </rPr>
      <t>ЗП-257</t>
    </r>
  </si>
  <si>
    <r>
      <t xml:space="preserve"> Попов Павел Алексеевич (Индивидуальный предприниматель Попов Павел Алексеевич)
Производственная база, расположенная по адресу: РБ, г. Октябрьский, ул. Северная, 5г. реконструкцию РУ-0,4кВ. ТП-116 с заменой т/т. +счетчик. </t>
    </r>
    <r>
      <rPr>
        <b/>
        <sz val="9"/>
        <rFont val="Arial"/>
        <family val="2"/>
        <charset val="204"/>
      </rPr>
      <t>ЗП-257</t>
    </r>
  </si>
  <si>
    <r>
      <t>АО CВЯЗЬТРАНСНЕФТЬ
Коваль Олег Владимирович.  Монтаж ПКУ+Реклоузер+ВЛЗ для электроснабжения базовой станции связи (БС) Октябрьский расположенной по адресу: Республика Башкортостан, Туймазинский район..</t>
    </r>
    <r>
      <rPr>
        <b/>
        <sz val="9"/>
        <color theme="1"/>
        <rFont val="Arial"/>
        <family val="2"/>
        <charset val="204"/>
      </rPr>
      <t xml:space="preserve"> ЗП-378</t>
    </r>
  </si>
  <si>
    <t>1750 м</t>
  </si>
  <si>
    <t>1120 м.</t>
  </si>
  <si>
    <t>490 м.</t>
  </si>
  <si>
    <t>ТП-052/ф.Заитовская, ф.пр.Заитовской</t>
  </si>
  <si>
    <t>190 м.</t>
  </si>
  <si>
    <t>1200 м.</t>
  </si>
  <si>
    <t>505 м.</t>
  </si>
  <si>
    <t>1400 м.</t>
  </si>
  <si>
    <t>350 м.</t>
  </si>
  <si>
    <t>55 м.</t>
  </si>
  <si>
    <t>2030 м.</t>
  </si>
  <si>
    <t>396 м.</t>
  </si>
  <si>
    <t>330 м.</t>
  </si>
  <si>
    <t>217 м.</t>
  </si>
  <si>
    <t>95 м.</t>
  </si>
  <si>
    <t>318 м.</t>
  </si>
  <si>
    <t>240 м.</t>
  </si>
  <si>
    <t>980 м.</t>
  </si>
  <si>
    <t>60 м.</t>
  </si>
  <si>
    <t>245 м.</t>
  </si>
  <si>
    <t>1000 м.</t>
  </si>
  <si>
    <t>155 м.</t>
  </si>
  <si>
    <t>50 м.</t>
  </si>
  <si>
    <t>ф.12-23 / от п/ст 12,ТП- 046, РП-11,ТП-183, ТП-168</t>
  </si>
  <si>
    <t>1310 м.</t>
  </si>
  <si>
    <t>6 165 м.</t>
  </si>
  <si>
    <t xml:space="preserve">ф.12-33 к ТП-525, (L=3410м.) </t>
  </si>
  <si>
    <t>987 м.</t>
  </si>
  <si>
    <t>3345 м.</t>
  </si>
  <si>
    <t>3172 м.</t>
  </si>
  <si>
    <t>Вынос КЛ-6кВ ф.600/053 из-под ливневой канализации по ул.Луначарского, д.8 - ОЗНА - согласно письма Администрации г.Октябрьского</t>
  </si>
  <si>
    <t>Согласно предписания Прокуратуры и Ростехнадзора от - вырубка кустарников , подрезка деревьев , угрожающих падением на ВЛ ВЛ-0,4кВ от ТП-33/ф.Крестьянская</t>
  </si>
  <si>
    <t xml:space="preserve">Согласно предписания Прокуратуры и Ростехнадзора от - вырубка кустарников , подрезка деревьев,  угрожающих падением на ВЛ ВЛ-0,4кВ от ТП-33/ф.Речная, Набережная </t>
  </si>
  <si>
    <t>Согласно предписания Прокуратуры и Ростехнадзора от - нанесение постоянных знаков на опорах ВЛ, содержащих диспетчерские наименования ВЛ-0,4кВ от ТП-084/ф.Отрадная</t>
  </si>
  <si>
    <t>Согласно предписания Прокуратуры и Ростехнадзора от - нанесение постоянных знаков на опорах ВЛ, содержащих диспетчерские наименования ВЛ-0,4кВ от ТП-186/ф.Верхняя</t>
  </si>
  <si>
    <t>Согласно предписания Прокуратуры и Ростехнадзора от - антикоррозионная защита стальных опор и металлических деталей ж/б опор, грозозащитных тросов и грозовых элементов опор должна обновлятся по решению владельца ВЛ. ВЛ-6кВ ф.12-29 оп.26</t>
  </si>
  <si>
    <t>1108м.</t>
  </si>
  <si>
    <t>160 м.</t>
  </si>
  <si>
    <t>250 м.</t>
  </si>
  <si>
    <t>500 м.</t>
  </si>
  <si>
    <t>440 м.</t>
  </si>
  <si>
    <t>Согласно предписания Прокуратуры и Ростехнадзора от - чистка (обмывка) изоляции, замена загрязненных изоляторов, применение гидрофобных покрытий изоляции на ВЛ-6кВ ф.04-34 оп.1-оп.11</t>
  </si>
  <si>
    <t>300 м.</t>
  </si>
  <si>
    <t>1 250м.</t>
  </si>
  <si>
    <t>2 820 м.</t>
  </si>
  <si>
    <t>Согласно предписания Прокуратуры и Ростехнадзора от - вырубка кустарников , подрезка деревьев,  угрожающих падением на ВЛ-6кВ ф.12-08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</si>
</sst>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1" fillId="0" borderId="1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20" fillId="0" borderId="0" xfId="2" applyAlignment="1" applyProtection="1"/>
    <xf numFmtId="14" fontId="0" fillId="0" borderId="0" xfId="0" applyNumberFormat="1"/>
    <xf numFmtId="0" fontId="17" fillId="0" borderId="0" xfId="1" applyFont="1" applyFill="1"/>
    <xf numFmtId="0" fontId="2" fillId="0" borderId="0" xfId="1" applyFont="1" applyFill="1"/>
    <xf numFmtId="0" fontId="18" fillId="0" borderId="0" xfId="0" applyFont="1" applyFill="1"/>
    <xf numFmtId="0" fontId="17" fillId="0" borderId="0" xfId="1" applyFont="1" applyFill="1" applyAlignment="1">
      <alignment horizont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0" fontId="3" fillId="0" borderId="1" xfId="1" applyNumberFormat="1" applyFont="1" applyFill="1" applyBorder="1" applyAlignment="1">
      <alignment vertical="center"/>
    </xf>
    <xf numFmtId="0" fontId="17" fillId="0" borderId="1" xfId="1" applyNumberFormat="1" applyFont="1" applyFill="1" applyBorder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1" applyFont="1" applyFill="1" applyAlignment="1">
      <alignment horizontal="left" vertical="center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left" vertical="center"/>
    </xf>
    <xf numFmtId="0" fontId="3" fillId="0" borderId="6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6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1" fontId="3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1" fontId="2" fillId="0" borderId="5" xfId="1" applyNumberFormat="1" applyFont="1" applyFill="1" applyBorder="1" applyAlignment="1">
      <alignment horizontal="right" vertical="center"/>
    </xf>
    <xf numFmtId="3" fontId="2" fillId="0" borderId="6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" fontId="3" fillId="0" borderId="5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9" fontId="6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8" fillId="0" borderId="0" xfId="1" applyNumberFormat="1" applyFont="1" applyFill="1" applyAlignment="1">
      <alignment horizontal="left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" fillId="0" borderId="0" xfId="1" applyFill="1"/>
    <xf numFmtId="0" fontId="0" fillId="0" borderId="0" xfId="0" applyFill="1"/>
    <xf numFmtId="0" fontId="1" fillId="0" borderId="0" xfId="1" applyFill="1" applyAlignment="1">
      <alignment horizontal="center"/>
    </xf>
    <xf numFmtId="0" fontId="1" fillId="0" borderId="1" xfId="1" applyNumberFormat="1" applyFont="1" applyFill="1" applyBorder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vertical="center"/>
    </xf>
    <xf numFmtId="0" fontId="1" fillId="0" borderId="0" xfId="1" applyFill="1" applyBorder="1" applyAlignment="1">
      <alignment horizontal="center"/>
    </xf>
    <xf numFmtId="0" fontId="1" fillId="0" borderId="0" xfId="1" applyFill="1" applyBorder="1"/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right" vertical="center"/>
    </xf>
    <xf numFmtId="2" fontId="7" fillId="0" borderId="5" xfId="1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5" fillId="0" borderId="0" xfId="1" applyFont="1" applyFill="1" applyAlignment="1">
      <alignment horizontal="center"/>
    </xf>
    <xf numFmtId="0" fontId="15" fillId="0" borderId="0" xfId="1" applyFont="1" applyFill="1"/>
    <xf numFmtId="0" fontId="16" fillId="0" borderId="0" xfId="0" applyFont="1" applyFill="1"/>
    <xf numFmtId="0" fontId="15" fillId="0" borderId="0" xfId="1" applyNumberFormat="1" applyFont="1" applyFill="1" applyAlignment="1">
      <alignment vertic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5" xfId="1" applyNumberFormat="1" applyFont="1" applyFill="1" applyBorder="1" applyAlignment="1">
      <alignment vertical="center" wrapText="1"/>
    </xf>
    <xf numFmtId="0" fontId="3" fillId="0" borderId="0" xfId="1" applyNumberFormat="1" applyFont="1" applyFill="1" applyAlignment="1">
      <alignment horizontal="left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15" fillId="0" borderId="0" xfId="1" applyNumberFormat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3" fillId="0" borderId="0" xfId="1" applyNumberFormat="1" applyFont="1" applyFill="1" applyAlignment="1">
      <alignment horizontal="center" wrapText="1"/>
    </xf>
    <xf numFmtId="0" fontId="3" fillId="0" borderId="0" xfId="1" applyNumberFormat="1" applyFont="1" applyFill="1" applyAlignment="1">
      <alignment horizontal="left" wrapText="1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horizontal="center" vertical="center" wrapText="1"/>
    </xf>
    <xf numFmtId="0" fontId="10" fillId="0" borderId="0" xfId="1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left" vertical="center" wrapText="1"/>
    </xf>
  </cellXfs>
  <cellStyles count="3">
    <cellStyle name="Гиперссылка" xfId="2" builtinId="8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"/>
  <sheetViews>
    <sheetView view="pageBreakPreview" topLeftCell="A56" zoomScale="130" zoomScaleSheetLayoutView="130" workbookViewId="0">
      <selection activeCell="F66" sqref="F66"/>
    </sheetView>
  </sheetViews>
  <sheetFormatPr defaultRowHeight="15"/>
  <cols>
    <col min="1" max="1" width="7" style="108" customWidth="1"/>
    <col min="2" max="2" width="28.28515625" style="77" customWidth="1"/>
    <col min="3" max="3" width="9.140625" style="77"/>
    <col min="4" max="4" width="12.42578125" style="77" bestFit="1" customWidth="1"/>
    <col min="5" max="5" width="9.140625" style="77"/>
    <col min="6" max="6" width="11" style="77" customWidth="1"/>
    <col min="7" max="16384" width="9.140625" style="77"/>
  </cols>
  <sheetData>
    <row r="1" spans="1:11">
      <c r="A1" s="119" t="s">
        <v>0</v>
      </c>
      <c r="B1" s="119"/>
      <c r="C1" s="76"/>
      <c r="D1" s="76"/>
      <c r="E1" s="76"/>
      <c r="F1" s="76"/>
      <c r="G1" s="76"/>
      <c r="H1" s="9" t="s">
        <v>1</v>
      </c>
      <c r="I1" s="76"/>
      <c r="J1" s="76"/>
      <c r="K1" s="76"/>
    </row>
    <row r="2" spans="1:11">
      <c r="A2" s="78"/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15" customHeight="1">
      <c r="A3" s="121" t="s">
        <v>4</v>
      </c>
      <c r="B3" s="121"/>
      <c r="C3" s="76"/>
      <c r="D3" s="76"/>
      <c r="E3" s="76"/>
      <c r="F3" s="76"/>
      <c r="G3" s="76"/>
      <c r="H3" s="120" t="s">
        <v>2</v>
      </c>
      <c r="I3" s="120"/>
      <c r="J3" s="76"/>
      <c r="K3" s="76"/>
    </row>
    <row r="4" spans="1:11">
      <c r="A4" s="12"/>
      <c r="B4" s="13" t="s">
        <v>5</v>
      </c>
      <c r="C4" s="76"/>
      <c r="D4" s="76"/>
      <c r="E4" s="76"/>
      <c r="F4" s="76"/>
      <c r="G4" s="76"/>
      <c r="H4" s="14"/>
      <c r="I4" s="79"/>
      <c r="J4" s="110" t="s">
        <v>3</v>
      </c>
      <c r="K4" s="110"/>
    </row>
    <row r="5" spans="1:11">
      <c r="A5" s="78"/>
      <c r="B5" s="76"/>
      <c r="C5" s="76"/>
      <c r="D5" s="76"/>
      <c r="E5" s="76"/>
      <c r="F5" s="76"/>
      <c r="G5" s="76"/>
      <c r="H5" s="76"/>
      <c r="I5" s="76"/>
      <c r="J5" s="76"/>
      <c r="K5" s="76"/>
    </row>
    <row r="6" spans="1:11" ht="15" customHeight="1">
      <c r="A6" s="114"/>
      <c r="B6" s="114"/>
      <c r="C6" s="76"/>
      <c r="D6" s="76"/>
      <c r="E6" s="76"/>
      <c r="F6" s="76"/>
      <c r="G6" s="76"/>
      <c r="H6" s="76"/>
      <c r="I6" s="76"/>
      <c r="J6" s="76"/>
      <c r="K6" s="76"/>
    </row>
    <row r="7" spans="1:11">
      <c r="A7" s="80"/>
      <c r="B7" s="81"/>
      <c r="C7" s="76"/>
      <c r="D7" s="76"/>
      <c r="E7" s="76"/>
      <c r="F7" s="76"/>
      <c r="G7" s="76"/>
      <c r="H7" s="76"/>
      <c r="I7" s="76"/>
      <c r="J7" s="76"/>
      <c r="K7" s="76"/>
    </row>
    <row r="8" spans="1:11">
      <c r="A8" s="82"/>
      <c r="B8" s="83"/>
      <c r="C8" s="76"/>
      <c r="D8" s="76"/>
      <c r="E8" s="76"/>
      <c r="F8" s="76"/>
      <c r="G8" s="76"/>
      <c r="H8" s="76"/>
      <c r="I8" s="76"/>
      <c r="J8" s="76"/>
      <c r="K8" s="76"/>
    </row>
    <row r="9" spans="1:11">
      <c r="A9" s="111" t="s">
        <v>109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</row>
    <row r="10" spans="1:11">
      <c r="A10" s="78"/>
      <c r="B10" s="76"/>
      <c r="C10" s="76"/>
      <c r="D10" s="76"/>
      <c r="E10" s="76"/>
      <c r="F10" s="76"/>
      <c r="G10" s="76"/>
      <c r="H10" s="76"/>
      <c r="I10" s="76"/>
      <c r="J10" s="76"/>
      <c r="K10" s="76"/>
    </row>
    <row r="11" spans="1:11" ht="28.5" customHeight="1">
      <c r="A11" s="112" t="s">
        <v>6</v>
      </c>
      <c r="B11" s="112" t="s">
        <v>7</v>
      </c>
      <c r="C11" s="112" t="s">
        <v>8</v>
      </c>
      <c r="D11" s="84" t="s">
        <v>9</v>
      </c>
      <c r="E11" s="85"/>
      <c r="F11" s="115" t="s">
        <v>10</v>
      </c>
      <c r="G11" s="115"/>
      <c r="H11" s="84" t="s">
        <v>11</v>
      </c>
      <c r="I11" s="86"/>
      <c r="J11" s="86"/>
      <c r="K11" s="85"/>
    </row>
    <row r="12" spans="1:11" ht="78.75">
      <c r="A12" s="113"/>
      <c r="B12" s="113"/>
      <c r="C12" s="113"/>
      <c r="D12" s="87" t="s">
        <v>12</v>
      </c>
      <c r="E12" s="87" t="s">
        <v>13</v>
      </c>
      <c r="F12" s="88" t="s">
        <v>14</v>
      </c>
      <c r="G12" s="88" t="s">
        <v>15</v>
      </c>
      <c r="H12" s="87" t="s">
        <v>16</v>
      </c>
      <c r="I12" s="87" t="s">
        <v>17</v>
      </c>
      <c r="J12" s="87" t="s">
        <v>18</v>
      </c>
      <c r="K12" s="87" t="s">
        <v>19</v>
      </c>
    </row>
    <row r="13" spans="1:11">
      <c r="A13" s="33" t="s">
        <v>20</v>
      </c>
      <c r="B13" s="89" t="s">
        <v>49</v>
      </c>
      <c r="C13" s="90"/>
      <c r="D13" s="91"/>
      <c r="E13" s="91"/>
      <c r="F13" s="90"/>
      <c r="G13" s="90"/>
      <c r="H13" s="91"/>
      <c r="I13" s="91"/>
      <c r="J13" s="91"/>
      <c r="K13" s="92"/>
    </row>
    <row r="14" spans="1:11">
      <c r="A14" s="39" t="s">
        <v>22</v>
      </c>
      <c r="B14" s="93" t="s">
        <v>23</v>
      </c>
      <c r="C14" s="90"/>
      <c r="D14" s="90"/>
      <c r="E14" s="90"/>
      <c r="F14" s="90"/>
      <c r="G14" s="90"/>
      <c r="H14" s="90"/>
      <c r="I14" s="90"/>
      <c r="J14" s="90"/>
      <c r="K14" s="94"/>
    </row>
    <row r="15" spans="1:11" ht="28.5" customHeight="1">
      <c r="A15" s="42" t="s">
        <v>24</v>
      </c>
      <c r="B15" s="95" t="s">
        <v>111</v>
      </c>
      <c r="C15" s="44" t="s">
        <v>25</v>
      </c>
      <c r="D15" s="45">
        <v>72000</v>
      </c>
      <c r="E15" s="46"/>
      <c r="F15" s="45">
        <v>50000</v>
      </c>
      <c r="G15" s="46"/>
      <c r="H15" s="47">
        <v>160</v>
      </c>
      <c r="I15" s="46"/>
      <c r="J15" s="46">
        <v>0</v>
      </c>
      <c r="K15" s="46">
        <v>0</v>
      </c>
    </row>
    <row r="16" spans="1:11">
      <c r="A16" s="122" t="s">
        <v>40</v>
      </c>
      <c r="B16" s="123"/>
      <c r="C16" s="50"/>
      <c r="D16" s="49">
        <f>D15</f>
        <v>72000</v>
      </c>
      <c r="E16" s="50"/>
      <c r="F16" s="49">
        <f>F15</f>
        <v>50000</v>
      </c>
      <c r="G16" s="50"/>
      <c r="H16" s="51">
        <f>H15</f>
        <v>160</v>
      </c>
      <c r="I16" s="50"/>
      <c r="J16" s="50">
        <v>0</v>
      </c>
      <c r="K16" s="50">
        <v>0</v>
      </c>
    </row>
    <row r="17" spans="1:11">
      <c r="A17" s="33" t="s">
        <v>21</v>
      </c>
      <c r="B17" s="89" t="s">
        <v>50</v>
      </c>
      <c r="C17" s="90"/>
      <c r="D17" s="96"/>
      <c r="E17" s="91"/>
      <c r="F17" s="97"/>
      <c r="G17" s="90"/>
      <c r="H17" s="91"/>
      <c r="I17" s="91"/>
      <c r="J17" s="91"/>
      <c r="K17" s="92"/>
    </row>
    <row r="18" spans="1:11">
      <c r="A18" s="39" t="s">
        <v>27</v>
      </c>
      <c r="B18" s="93" t="s">
        <v>28</v>
      </c>
      <c r="C18" s="90"/>
      <c r="D18" s="97"/>
      <c r="E18" s="90"/>
      <c r="F18" s="97"/>
      <c r="G18" s="90"/>
      <c r="H18" s="90"/>
      <c r="I18" s="90"/>
      <c r="J18" s="90"/>
      <c r="K18" s="94"/>
    </row>
    <row r="19" spans="1:11" ht="16.5" customHeight="1">
      <c r="A19" s="42">
        <v>1</v>
      </c>
      <c r="B19" s="95" t="s">
        <v>137</v>
      </c>
      <c r="C19" s="44" t="s">
        <v>25</v>
      </c>
      <c r="D19" s="45">
        <v>5784.14</v>
      </c>
      <c r="E19" s="46"/>
      <c r="F19" s="45">
        <v>325.41000000000003</v>
      </c>
      <c r="G19" s="46"/>
      <c r="H19" s="47">
        <v>16</v>
      </c>
      <c r="I19" s="46"/>
      <c r="J19" s="46">
        <v>6.18</v>
      </c>
      <c r="K19" s="46">
        <v>0</v>
      </c>
    </row>
    <row r="20" spans="1:11" ht="16.5" customHeight="1">
      <c r="A20" s="42">
        <v>2</v>
      </c>
      <c r="B20" s="95" t="s">
        <v>138</v>
      </c>
      <c r="C20" s="44" t="s">
        <v>25</v>
      </c>
      <c r="D20" s="45">
        <v>5784.14</v>
      </c>
      <c r="E20" s="46"/>
      <c r="F20" s="45">
        <v>325.41000000000003</v>
      </c>
      <c r="G20" s="46"/>
      <c r="H20" s="47">
        <v>16</v>
      </c>
      <c r="I20" s="46"/>
      <c r="J20" s="46">
        <v>6.18</v>
      </c>
      <c r="K20" s="46">
        <v>0</v>
      </c>
    </row>
    <row r="21" spans="1:11" ht="16.5" customHeight="1">
      <c r="A21" s="42">
        <v>3</v>
      </c>
      <c r="B21" s="95" t="s">
        <v>139</v>
      </c>
      <c r="C21" s="44" t="s">
        <v>25</v>
      </c>
      <c r="D21" s="45">
        <v>5784.14</v>
      </c>
      <c r="E21" s="46"/>
      <c r="F21" s="45">
        <v>325.41000000000003</v>
      </c>
      <c r="G21" s="46"/>
      <c r="H21" s="47">
        <v>16</v>
      </c>
      <c r="I21" s="46"/>
      <c r="J21" s="46">
        <v>6.18</v>
      </c>
      <c r="K21" s="46">
        <v>0</v>
      </c>
    </row>
    <row r="22" spans="1:11" ht="16.5" customHeight="1">
      <c r="A22" s="42">
        <v>4</v>
      </c>
      <c r="B22" s="95" t="s">
        <v>140</v>
      </c>
      <c r="C22" s="44" t="s">
        <v>25</v>
      </c>
      <c r="D22" s="45">
        <v>5784.14</v>
      </c>
      <c r="E22" s="46"/>
      <c r="F22" s="45">
        <v>325.41000000000003</v>
      </c>
      <c r="G22" s="46"/>
      <c r="H22" s="47">
        <v>16</v>
      </c>
      <c r="I22" s="46"/>
      <c r="J22" s="46">
        <v>6.18</v>
      </c>
      <c r="K22" s="46">
        <v>0</v>
      </c>
    </row>
    <row r="23" spans="1:11" ht="16.5" customHeight="1">
      <c r="A23" s="42">
        <v>5</v>
      </c>
      <c r="B23" s="95" t="s">
        <v>141</v>
      </c>
      <c r="C23" s="44" t="s">
        <v>25</v>
      </c>
      <c r="D23" s="45">
        <v>5784.14</v>
      </c>
      <c r="E23" s="46"/>
      <c r="F23" s="45">
        <v>325.41000000000003</v>
      </c>
      <c r="G23" s="46"/>
      <c r="H23" s="47">
        <v>16</v>
      </c>
      <c r="I23" s="46"/>
      <c r="J23" s="46">
        <v>6.18</v>
      </c>
      <c r="K23" s="46">
        <v>0</v>
      </c>
    </row>
    <row r="24" spans="1:11" ht="16.5" customHeight="1">
      <c r="A24" s="42">
        <v>6</v>
      </c>
      <c r="B24" s="95" t="s">
        <v>142</v>
      </c>
      <c r="C24" s="44" t="s">
        <v>25</v>
      </c>
      <c r="D24" s="45">
        <v>5784.14</v>
      </c>
      <c r="E24" s="46"/>
      <c r="F24" s="45">
        <v>325.41000000000003</v>
      </c>
      <c r="G24" s="46"/>
      <c r="H24" s="47">
        <v>16</v>
      </c>
      <c r="I24" s="46"/>
      <c r="J24" s="46">
        <v>6.18</v>
      </c>
      <c r="K24" s="46">
        <v>0</v>
      </c>
    </row>
    <row r="25" spans="1:11" ht="16.5" customHeight="1">
      <c r="A25" s="42">
        <v>7</v>
      </c>
      <c r="B25" s="95" t="s">
        <v>143</v>
      </c>
      <c r="C25" s="44" t="s">
        <v>25</v>
      </c>
      <c r="D25" s="45">
        <v>5784.14</v>
      </c>
      <c r="E25" s="46"/>
      <c r="F25" s="45">
        <v>325.41000000000003</v>
      </c>
      <c r="G25" s="46"/>
      <c r="H25" s="47">
        <v>16</v>
      </c>
      <c r="I25" s="46"/>
      <c r="J25" s="46">
        <v>6.18</v>
      </c>
      <c r="K25" s="46">
        <v>0</v>
      </c>
    </row>
    <row r="26" spans="1:11" ht="16.5" customHeight="1">
      <c r="A26" s="42">
        <v>8</v>
      </c>
      <c r="B26" s="95" t="s">
        <v>144</v>
      </c>
      <c r="C26" s="44" t="s">
        <v>25</v>
      </c>
      <c r="D26" s="45">
        <v>5784.14</v>
      </c>
      <c r="E26" s="46"/>
      <c r="F26" s="45">
        <v>325.41000000000003</v>
      </c>
      <c r="G26" s="46"/>
      <c r="H26" s="47">
        <v>16</v>
      </c>
      <c r="I26" s="46"/>
      <c r="J26" s="46">
        <v>6.18</v>
      </c>
      <c r="K26" s="46">
        <v>0</v>
      </c>
    </row>
    <row r="27" spans="1:11" ht="16.5" customHeight="1">
      <c r="A27" s="42">
        <v>9</v>
      </c>
      <c r="B27" s="95" t="s">
        <v>145</v>
      </c>
      <c r="C27" s="44" t="s">
        <v>25</v>
      </c>
      <c r="D27" s="45">
        <v>5784.14</v>
      </c>
      <c r="E27" s="46"/>
      <c r="F27" s="45">
        <v>325.41000000000003</v>
      </c>
      <c r="G27" s="46"/>
      <c r="H27" s="47">
        <v>16</v>
      </c>
      <c r="I27" s="46"/>
      <c r="J27" s="46">
        <v>6.18</v>
      </c>
      <c r="K27" s="46">
        <v>0</v>
      </c>
    </row>
    <row r="28" spans="1:11" ht="16.5" customHeight="1">
      <c r="A28" s="42">
        <v>10</v>
      </c>
      <c r="B28" s="95" t="s">
        <v>146</v>
      </c>
      <c r="C28" s="44" t="s">
        <v>25</v>
      </c>
      <c r="D28" s="45">
        <v>5784.14</v>
      </c>
      <c r="E28" s="46"/>
      <c r="F28" s="45">
        <v>325.41000000000003</v>
      </c>
      <c r="G28" s="46"/>
      <c r="H28" s="47">
        <v>16</v>
      </c>
      <c r="I28" s="46"/>
      <c r="J28" s="46">
        <v>6.18</v>
      </c>
      <c r="K28" s="46">
        <v>0</v>
      </c>
    </row>
    <row r="29" spans="1:11" ht="16.5" customHeight="1">
      <c r="A29" s="42">
        <v>11</v>
      </c>
      <c r="B29" s="95" t="s">
        <v>147</v>
      </c>
      <c r="C29" s="44" t="s">
        <v>25</v>
      </c>
      <c r="D29" s="45">
        <v>5784.14</v>
      </c>
      <c r="E29" s="46"/>
      <c r="F29" s="45">
        <v>325.41000000000003</v>
      </c>
      <c r="G29" s="46"/>
      <c r="H29" s="47">
        <v>16</v>
      </c>
      <c r="I29" s="46"/>
      <c r="J29" s="46">
        <v>6.18</v>
      </c>
      <c r="K29" s="46">
        <v>0</v>
      </c>
    </row>
    <row r="30" spans="1:11" ht="16.5" customHeight="1">
      <c r="A30" s="42">
        <v>12</v>
      </c>
      <c r="B30" s="95" t="s">
        <v>148</v>
      </c>
      <c r="C30" s="44" t="s">
        <v>25</v>
      </c>
      <c r="D30" s="45">
        <v>5784.14</v>
      </c>
      <c r="E30" s="46"/>
      <c r="F30" s="45">
        <v>325.41000000000003</v>
      </c>
      <c r="G30" s="46"/>
      <c r="H30" s="47">
        <v>16</v>
      </c>
      <c r="I30" s="46"/>
      <c r="J30" s="46">
        <v>6.18</v>
      </c>
      <c r="K30" s="46">
        <v>0</v>
      </c>
    </row>
    <row r="31" spans="1:11" ht="16.5" customHeight="1">
      <c r="A31" s="42">
        <v>13</v>
      </c>
      <c r="B31" s="95" t="s">
        <v>149</v>
      </c>
      <c r="C31" s="44" t="s">
        <v>25</v>
      </c>
      <c r="D31" s="45">
        <v>5784.14</v>
      </c>
      <c r="E31" s="46"/>
      <c r="F31" s="45">
        <v>325.41000000000003</v>
      </c>
      <c r="G31" s="46"/>
      <c r="H31" s="47">
        <v>16</v>
      </c>
      <c r="I31" s="46"/>
      <c r="J31" s="46">
        <v>6.18</v>
      </c>
      <c r="K31" s="46">
        <v>0</v>
      </c>
    </row>
    <row r="32" spans="1:11" ht="18" customHeight="1">
      <c r="A32" s="42">
        <v>14</v>
      </c>
      <c r="B32" s="95" t="s">
        <v>150</v>
      </c>
      <c r="C32" s="44" t="s">
        <v>25</v>
      </c>
      <c r="D32" s="45">
        <v>5784.14</v>
      </c>
      <c r="E32" s="46"/>
      <c r="F32" s="45">
        <v>325.41000000000003</v>
      </c>
      <c r="G32" s="46"/>
      <c r="H32" s="47">
        <v>16</v>
      </c>
      <c r="I32" s="46"/>
      <c r="J32" s="46">
        <v>6.18</v>
      </c>
      <c r="K32" s="46">
        <v>0</v>
      </c>
    </row>
    <row r="33" spans="1:11" ht="16.5" customHeight="1">
      <c r="A33" s="42">
        <v>15</v>
      </c>
      <c r="B33" s="95" t="s">
        <v>151</v>
      </c>
      <c r="C33" s="44" t="s">
        <v>25</v>
      </c>
      <c r="D33" s="45">
        <v>5784.14</v>
      </c>
      <c r="E33" s="46"/>
      <c r="F33" s="45">
        <v>325.41000000000003</v>
      </c>
      <c r="G33" s="46"/>
      <c r="H33" s="47">
        <v>16</v>
      </c>
      <c r="I33" s="46"/>
      <c r="J33" s="46">
        <v>6.18</v>
      </c>
      <c r="K33" s="46">
        <v>0</v>
      </c>
    </row>
    <row r="34" spans="1:11" ht="18" customHeight="1">
      <c r="A34" s="42">
        <v>14</v>
      </c>
      <c r="B34" s="95" t="s">
        <v>152</v>
      </c>
      <c r="C34" s="44" t="s">
        <v>25</v>
      </c>
      <c r="D34" s="45">
        <v>5784.14</v>
      </c>
      <c r="E34" s="46"/>
      <c r="F34" s="45">
        <v>325.41000000000003</v>
      </c>
      <c r="G34" s="46"/>
      <c r="H34" s="47">
        <v>16</v>
      </c>
      <c r="I34" s="46"/>
      <c r="J34" s="46">
        <v>6.18</v>
      </c>
      <c r="K34" s="46">
        <v>0</v>
      </c>
    </row>
    <row r="35" spans="1:11" ht="16.5" customHeight="1">
      <c r="A35" s="42">
        <v>15</v>
      </c>
      <c r="B35" s="95" t="s">
        <v>153</v>
      </c>
      <c r="C35" s="44" t="s">
        <v>25</v>
      </c>
      <c r="D35" s="45">
        <v>5784.14</v>
      </c>
      <c r="E35" s="46"/>
      <c r="F35" s="45">
        <v>325.41000000000003</v>
      </c>
      <c r="G35" s="46"/>
      <c r="H35" s="47">
        <v>16</v>
      </c>
      <c r="I35" s="46"/>
      <c r="J35" s="46">
        <v>6.18</v>
      </c>
      <c r="K35" s="46">
        <v>0</v>
      </c>
    </row>
    <row r="36" spans="1:11" ht="16.5" customHeight="1">
      <c r="A36" s="42">
        <v>16</v>
      </c>
      <c r="B36" s="95" t="s">
        <v>154</v>
      </c>
      <c r="C36" s="44" t="s">
        <v>25</v>
      </c>
      <c r="D36" s="45">
        <v>5784.14</v>
      </c>
      <c r="E36" s="46"/>
      <c r="F36" s="45">
        <v>325.41000000000003</v>
      </c>
      <c r="G36" s="46"/>
      <c r="H36" s="47">
        <v>16</v>
      </c>
      <c r="I36" s="46"/>
      <c r="J36" s="46">
        <v>6.18</v>
      </c>
      <c r="K36" s="46">
        <v>0</v>
      </c>
    </row>
    <row r="37" spans="1:11" ht="16.5" customHeight="1">
      <c r="A37" s="42">
        <v>17</v>
      </c>
      <c r="B37" s="95" t="s">
        <v>155</v>
      </c>
      <c r="C37" s="44" t="s">
        <v>25</v>
      </c>
      <c r="D37" s="45">
        <v>5784.14</v>
      </c>
      <c r="E37" s="46"/>
      <c r="F37" s="45">
        <v>325.41000000000003</v>
      </c>
      <c r="G37" s="46"/>
      <c r="H37" s="47">
        <v>16</v>
      </c>
      <c r="I37" s="46"/>
      <c r="J37" s="46">
        <v>6.18</v>
      </c>
      <c r="K37" s="46">
        <v>0</v>
      </c>
    </row>
    <row r="38" spans="1:11" ht="16.5" customHeight="1">
      <c r="A38" s="42">
        <v>18</v>
      </c>
      <c r="B38" s="95" t="s">
        <v>161</v>
      </c>
      <c r="C38" s="44" t="s">
        <v>25</v>
      </c>
      <c r="D38" s="45">
        <v>80000</v>
      </c>
      <c r="E38" s="46"/>
      <c r="F38" s="45">
        <v>59817</v>
      </c>
      <c r="G38" s="46"/>
      <c r="H38" s="47">
        <v>48</v>
      </c>
      <c r="I38" s="46"/>
      <c r="J38" s="46">
        <v>6.18</v>
      </c>
      <c r="K38" s="46">
        <v>0</v>
      </c>
    </row>
    <row r="39" spans="1:11">
      <c r="A39" s="116" t="s">
        <v>26</v>
      </c>
      <c r="B39" s="117"/>
      <c r="C39" s="39" t="s">
        <v>20</v>
      </c>
      <c r="D39" s="60">
        <f>SUM(D19:D38)</f>
        <v>189898.66</v>
      </c>
      <c r="E39" s="61"/>
      <c r="F39" s="60">
        <f>SUM(F19:F38)</f>
        <v>65999.789999999994</v>
      </c>
      <c r="G39" s="61"/>
      <c r="H39" s="60">
        <f>SUM(H19:H38)</f>
        <v>352</v>
      </c>
      <c r="I39" s="61"/>
      <c r="J39" s="60">
        <f>SUM(J19:J38)</f>
        <v>123.60000000000005</v>
      </c>
      <c r="K39" s="98">
        <f t="shared" ref="K39" si="0">SUM(K19:K33)</f>
        <v>0</v>
      </c>
    </row>
    <row r="40" spans="1:11">
      <c r="A40" s="39" t="s">
        <v>29</v>
      </c>
      <c r="B40" s="93" t="s">
        <v>30</v>
      </c>
      <c r="C40" s="90"/>
      <c r="D40" s="97"/>
      <c r="E40" s="90"/>
      <c r="F40" s="97"/>
      <c r="G40" s="90"/>
      <c r="H40" s="90"/>
      <c r="I40" s="90"/>
      <c r="J40" s="90"/>
      <c r="K40" s="94"/>
    </row>
    <row r="41" spans="1:11">
      <c r="A41" s="42">
        <v>1</v>
      </c>
      <c r="B41" s="95" t="s">
        <v>35</v>
      </c>
      <c r="C41" s="44" t="s">
        <v>25</v>
      </c>
      <c r="D41" s="45">
        <v>36654</v>
      </c>
      <c r="E41" s="46"/>
      <c r="F41" s="45">
        <v>20000</v>
      </c>
      <c r="G41" s="46"/>
      <c r="H41" s="47">
        <v>178</v>
      </c>
      <c r="I41" s="46"/>
      <c r="J41" s="99">
        <v>165.18</v>
      </c>
      <c r="K41" s="99">
        <v>50.22</v>
      </c>
    </row>
    <row r="42" spans="1:11">
      <c r="A42" s="42">
        <v>2</v>
      </c>
      <c r="B42" s="95" t="s">
        <v>37</v>
      </c>
      <c r="C42" s="44" t="s">
        <v>25</v>
      </c>
      <c r="D42" s="45"/>
      <c r="E42" s="46"/>
      <c r="F42" s="45"/>
      <c r="G42" s="46"/>
      <c r="H42" s="47">
        <v>178</v>
      </c>
      <c r="I42" s="46"/>
      <c r="J42" s="99">
        <v>148.11000000000001</v>
      </c>
      <c r="K42" s="99">
        <v>62.17</v>
      </c>
    </row>
    <row r="43" spans="1:11">
      <c r="A43" s="116" t="s">
        <v>26</v>
      </c>
      <c r="B43" s="117"/>
      <c r="C43" s="39" t="s">
        <v>20</v>
      </c>
      <c r="D43" s="60">
        <f>D41</f>
        <v>36654</v>
      </c>
      <c r="E43" s="61"/>
      <c r="F43" s="60">
        <f>F41</f>
        <v>20000</v>
      </c>
      <c r="G43" s="61"/>
      <c r="H43" s="98">
        <f>H42+H41</f>
        <v>356</v>
      </c>
      <c r="I43" s="61"/>
      <c r="J43" s="100">
        <f>SUM(J41:J42)</f>
        <v>313.29000000000002</v>
      </c>
      <c r="K43" s="100">
        <f>SUM(K41:K42)</f>
        <v>112.39</v>
      </c>
    </row>
    <row r="44" spans="1:11">
      <c r="A44" s="39" t="s">
        <v>31</v>
      </c>
      <c r="B44" s="93" t="s">
        <v>32</v>
      </c>
      <c r="C44" s="90"/>
      <c r="D44" s="97"/>
      <c r="E44" s="90"/>
      <c r="F44" s="97"/>
      <c r="G44" s="90"/>
      <c r="H44" s="90"/>
      <c r="I44" s="90"/>
      <c r="J44" s="90"/>
      <c r="K44" s="94"/>
    </row>
    <row r="45" spans="1:11">
      <c r="A45" s="42">
        <v>1</v>
      </c>
      <c r="B45" s="95" t="s">
        <v>36</v>
      </c>
      <c r="C45" s="44" t="s">
        <v>25</v>
      </c>
      <c r="D45" s="45">
        <v>36900</v>
      </c>
      <c r="E45" s="46"/>
      <c r="F45" s="45">
        <v>24000</v>
      </c>
      <c r="G45" s="46"/>
      <c r="H45" s="47">
        <v>178</v>
      </c>
      <c r="I45" s="46"/>
      <c r="J45" s="99">
        <v>150.18</v>
      </c>
      <c r="K45" s="99">
        <v>50.22</v>
      </c>
    </row>
    <row r="46" spans="1:11">
      <c r="A46" s="42">
        <v>2</v>
      </c>
      <c r="B46" s="95" t="s">
        <v>37</v>
      </c>
      <c r="C46" s="44" t="s">
        <v>25</v>
      </c>
      <c r="D46" s="45"/>
      <c r="E46" s="46"/>
      <c r="F46" s="45"/>
      <c r="G46" s="46"/>
      <c r="H46" s="47">
        <v>178</v>
      </c>
      <c r="I46" s="46"/>
      <c r="J46" s="99">
        <v>108.11</v>
      </c>
      <c r="K46" s="99">
        <v>62.17</v>
      </c>
    </row>
    <row r="47" spans="1:11" ht="81" customHeight="1">
      <c r="A47" s="42">
        <v>3</v>
      </c>
      <c r="B47" s="109" t="s">
        <v>215</v>
      </c>
      <c r="C47" s="44" t="s">
        <v>25</v>
      </c>
      <c r="D47" s="45"/>
      <c r="E47" s="46"/>
      <c r="F47" s="45"/>
      <c r="G47" s="46"/>
      <c r="H47" s="47"/>
      <c r="I47" s="46"/>
      <c r="J47" s="99"/>
      <c r="K47" s="99"/>
    </row>
    <row r="48" spans="1:11">
      <c r="A48" s="116" t="s">
        <v>26</v>
      </c>
      <c r="B48" s="117"/>
      <c r="C48" s="39" t="s">
        <v>20</v>
      </c>
      <c r="D48" s="60">
        <f>D45</f>
        <v>36900</v>
      </c>
      <c r="E48" s="61"/>
      <c r="F48" s="60">
        <f>F45</f>
        <v>24000</v>
      </c>
      <c r="G48" s="61"/>
      <c r="H48" s="98">
        <f>H47+H45</f>
        <v>178</v>
      </c>
      <c r="I48" s="61"/>
      <c r="J48" s="100">
        <f>SUM(J45:J47)</f>
        <v>258.29000000000002</v>
      </c>
      <c r="K48" s="100">
        <f>SUM(K45:K47)</f>
        <v>112.39</v>
      </c>
    </row>
    <row r="49" spans="1:11">
      <c r="A49" s="39" t="s">
        <v>33</v>
      </c>
      <c r="B49" s="93" t="s">
        <v>39</v>
      </c>
      <c r="C49" s="90"/>
      <c r="D49" s="97"/>
      <c r="E49" s="90"/>
      <c r="F49" s="97"/>
      <c r="G49" s="90"/>
      <c r="H49" s="90"/>
      <c r="I49" s="90"/>
      <c r="J49" s="90"/>
      <c r="K49" s="94"/>
    </row>
    <row r="50" spans="1:11" ht="16.5" customHeight="1">
      <c r="A50" s="42">
        <v>1</v>
      </c>
      <c r="B50" s="95" t="s">
        <v>156</v>
      </c>
      <c r="C50" s="44" t="s">
        <v>25</v>
      </c>
      <c r="D50" s="45">
        <v>11200</v>
      </c>
      <c r="E50" s="46"/>
      <c r="F50" s="45">
        <v>0</v>
      </c>
      <c r="G50" s="46"/>
      <c r="H50" s="47">
        <v>24</v>
      </c>
      <c r="I50" s="46"/>
      <c r="J50" s="46">
        <v>7.19</v>
      </c>
      <c r="K50" s="46">
        <v>0</v>
      </c>
    </row>
    <row r="51" spans="1:11" ht="16.5" customHeight="1">
      <c r="A51" s="42">
        <v>2</v>
      </c>
      <c r="B51" s="95" t="s">
        <v>157</v>
      </c>
      <c r="C51" s="44" t="s">
        <v>25</v>
      </c>
      <c r="D51" s="45">
        <v>11200</v>
      </c>
      <c r="E51" s="46"/>
      <c r="F51" s="45">
        <v>0</v>
      </c>
      <c r="G51" s="46"/>
      <c r="H51" s="47">
        <v>24</v>
      </c>
      <c r="I51" s="46"/>
      <c r="J51" s="46">
        <v>7.19</v>
      </c>
      <c r="K51" s="46">
        <v>0</v>
      </c>
    </row>
    <row r="52" spans="1:11" ht="16.5" customHeight="1">
      <c r="A52" s="42">
        <v>3</v>
      </c>
      <c r="B52" s="95" t="s">
        <v>158</v>
      </c>
      <c r="C52" s="44" t="s">
        <v>25</v>
      </c>
      <c r="D52" s="45">
        <v>11200</v>
      </c>
      <c r="E52" s="46"/>
      <c r="F52" s="45">
        <v>0</v>
      </c>
      <c r="G52" s="46"/>
      <c r="H52" s="47">
        <v>24</v>
      </c>
      <c r="I52" s="46"/>
      <c r="J52" s="46">
        <v>7.19</v>
      </c>
      <c r="K52" s="46">
        <v>0</v>
      </c>
    </row>
    <row r="53" spans="1:11" ht="16.5" customHeight="1">
      <c r="A53" s="42">
        <v>4</v>
      </c>
      <c r="B53" s="95" t="s">
        <v>159</v>
      </c>
      <c r="C53" s="44" t="s">
        <v>25</v>
      </c>
      <c r="D53" s="45">
        <v>11200</v>
      </c>
      <c r="E53" s="46"/>
      <c r="F53" s="45">
        <v>0</v>
      </c>
      <c r="G53" s="46"/>
      <c r="H53" s="47">
        <v>24</v>
      </c>
      <c r="I53" s="46"/>
      <c r="J53" s="46">
        <v>7.19</v>
      </c>
      <c r="K53" s="46">
        <v>0</v>
      </c>
    </row>
    <row r="54" spans="1:11" ht="16.5" customHeight="1">
      <c r="A54" s="42">
        <v>5</v>
      </c>
      <c r="B54" s="95" t="s">
        <v>160</v>
      </c>
      <c r="C54" s="44" t="s">
        <v>25</v>
      </c>
      <c r="D54" s="45">
        <v>11200</v>
      </c>
      <c r="E54" s="46"/>
      <c r="F54" s="45">
        <v>0</v>
      </c>
      <c r="G54" s="46"/>
      <c r="H54" s="47">
        <v>24</v>
      </c>
      <c r="I54" s="46"/>
      <c r="J54" s="46">
        <v>7.19</v>
      </c>
      <c r="K54" s="46">
        <v>0</v>
      </c>
    </row>
    <row r="55" spans="1:11">
      <c r="A55" s="116" t="s">
        <v>26</v>
      </c>
      <c r="B55" s="117"/>
      <c r="C55" s="39" t="s">
        <v>20</v>
      </c>
      <c r="D55" s="60">
        <f>SUM(D50:D54)</f>
        <v>56000</v>
      </c>
      <c r="E55" s="61"/>
      <c r="F55" s="60">
        <f>SUM(F50:F54)</f>
        <v>0</v>
      </c>
      <c r="G55" s="61"/>
      <c r="H55" s="98">
        <f>SUM(H50:H54)</f>
        <v>120</v>
      </c>
      <c r="I55" s="61"/>
      <c r="J55" s="61">
        <f>SUM(J50:J54)</f>
        <v>35.950000000000003</v>
      </c>
      <c r="K55" s="61">
        <f>SUM(K50:K54)</f>
        <v>0</v>
      </c>
    </row>
    <row r="56" spans="1:11">
      <c r="A56" s="62" t="s">
        <v>72</v>
      </c>
      <c r="B56" s="93" t="s">
        <v>94</v>
      </c>
      <c r="C56" s="90"/>
      <c r="D56" s="97"/>
      <c r="E56" s="90"/>
      <c r="F56" s="97"/>
      <c r="G56" s="90"/>
      <c r="H56" s="90"/>
      <c r="I56" s="90"/>
      <c r="J56" s="90"/>
      <c r="K56" s="94"/>
    </row>
    <row r="57" spans="1:11" ht="24">
      <c r="A57" s="42">
        <v>1</v>
      </c>
      <c r="B57" s="95" t="s">
        <v>73</v>
      </c>
      <c r="C57" s="44" t="s">
        <v>25</v>
      </c>
      <c r="D57" s="45">
        <v>25600</v>
      </c>
      <c r="E57" s="46"/>
      <c r="F57" s="45">
        <v>0</v>
      </c>
      <c r="G57" s="46"/>
      <c r="H57" s="47">
        <v>24</v>
      </c>
      <c r="I57" s="46"/>
      <c r="J57" s="99">
        <v>16</v>
      </c>
      <c r="K57" s="99">
        <v>8</v>
      </c>
    </row>
    <row r="58" spans="1:11" ht="24">
      <c r="A58" s="42">
        <v>2</v>
      </c>
      <c r="B58" s="95" t="s">
        <v>74</v>
      </c>
      <c r="C58" s="44" t="s">
        <v>25</v>
      </c>
      <c r="D58" s="45">
        <v>34193</v>
      </c>
      <c r="E58" s="46"/>
      <c r="F58" s="45">
        <v>0</v>
      </c>
      <c r="G58" s="46"/>
      <c r="H58" s="47">
        <v>24</v>
      </c>
      <c r="I58" s="46"/>
      <c r="J58" s="99">
        <v>16</v>
      </c>
      <c r="K58" s="99">
        <v>8</v>
      </c>
    </row>
    <row r="59" spans="1:11" ht="24">
      <c r="A59" s="42">
        <v>3</v>
      </c>
      <c r="B59" s="95" t="s">
        <v>75</v>
      </c>
      <c r="C59" s="44" t="s">
        <v>25</v>
      </c>
      <c r="D59" s="45">
        <v>16561</v>
      </c>
      <c r="E59" s="46"/>
      <c r="F59" s="45">
        <v>0</v>
      </c>
      <c r="G59" s="46"/>
      <c r="H59" s="47">
        <v>24</v>
      </c>
      <c r="I59" s="46"/>
      <c r="J59" s="99">
        <v>16</v>
      </c>
      <c r="K59" s="99">
        <v>8</v>
      </c>
    </row>
    <row r="60" spans="1:11" ht="24">
      <c r="A60" s="42">
        <v>4</v>
      </c>
      <c r="B60" s="95" t="s">
        <v>76</v>
      </c>
      <c r="C60" s="44" t="s">
        <v>25</v>
      </c>
      <c r="D60" s="45">
        <v>34193</v>
      </c>
      <c r="E60" s="46"/>
      <c r="F60" s="45">
        <v>0</v>
      </c>
      <c r="G60" s="46"/>
      <c r="H60" s="47">
        <v>24</v>
      </c>
      <c r="I60" s="46"/>
      <c r="J60" s="99">
        <v>16</v>
      </c>
      <c r="K60" s="99">
        <v>8</v>
      </c>
    </row>
    <row r="61" spans="1:11">
      <c r="A61" s="116" t="s">
        <v>26</v>
      </c>
      <c r="B61" s="117"/>
      <c r="C61" s="39" t="s">
        <v>20</v>
      </c>
      <c r="D61" s="60">
        <f>SUM(D57:D60)</f>
        <v>110547</v>
      </c>
      <c r="E61" s="61"/>
      <c r="F61" s="60">
        <f>SUM(F57:F60)</f>
        <v>0</v>
      </c>
      <c r="G61" s="61"/>
      <c r="H61" s="60">
        <f>SUM(H57:H60)</f>
        <v>96</v>
      </c>
      <c r="I61" s="61"/>
      <c r="J61" s="60">
        <f>SUM(J57:J60)</f>
        <v>64</v>
      </c>
      <c r="K61" s="60">
        <f>SUM(K57:K60)</f>
        <v>32</v>
      </c>
    </row>
    <row r="62" spans="1:11">
      <c r="A62" s="122" t="s">
        <v>41</v>
      </c>
      <c r="B62" s="123"/>
      <c r="C62" s="101"/>
      <c r="D62" s="102">
        <f>D61+D55+D48+D43+D39</f>
        <v>429999.66000000003</v>
      </c>
      <c r="E62" s="50"/>
      <c r="F62" s="102">
        <f>F61+F55+F48+F43+F39</f>
        <v>109999.79</v>
      </c>
      <c r="G62" s="50"/>
      <c r="H62" s="102">
        <f>H61+H55+H48+H43+H39</f>
        <v>1102</v>
      </c>
      <c r="I62" s="50"/>
      <c r="J62" s="102">
        <f>J61+J55+J48+J43+J39</f>
        <v>795.13</v>
      </c>
      <c r="K62" s="102">
        <f>K61+K55+K48+K43+K39</f>
        <v>256.77999999999997</v>
      </c>
    </row>
    <row r="63" spans="1:11">
      <c r="A63" s="122" t="s">
        <v>34</v>
      </c>
      <c r="B63" s="123"/>
      <c r="C63" s="50"/>
      <c r="D63" s="49">
        <f>D62+D16</f>
        <v>501999.66000000003</v>
      </c>
      <c r="E63" s="50"/>
      <c r="F63" s="49">
        <f>F62+F16</f>
        <v>159999.78999999998</v>
      </c>
      <c r="G63" s="50"/>
      <c r="H63" s="49">
        <f>H62+H16</f>
        <v>1262</v>
      </c>
      <c r="I63" s="50"/>
      <c r="J63" s="49">
        <f>J62+J16</f>
        <v>795.13</v>
      </c>
      <c r="K63" s="49">
        <f>K62+K16</f>
        <v>256.77999999999997</v>
      </c>
    </row>
    <row r="64" spans="1:11">
      <c r="A64" s="39">
        <v>3</v>
      </c>
      <c r="B64" s="93" t="s">
        <v>45</v>
      </c>
      <c r="C64" s="90"/>
      <c r="D64" s="97"/>
      <c r="E64" s="90"/>
      <c r="F64" s="97"/>
      <c r="G64" s="90"/>
      <c r="H64" s="90"/>
      <c r="I64" s="90"/>
      <c r="J64" s="90"/>
      <c r="K64" s="94"/>
    </row>
    <row r="65" spans="1:11" ht="62.25" customHeight="1">
      <c r="A65" s="42">
        <v>1</v>
      </c>
      <c r="B65" s="95" t="s">
        <v>58</v>
      </c>
      <c r="C65" s="44" t="s">
        <v>25</v>
      </c>
      <c r="D65" s="45">
        <v>1200000</v>
      </c>
      <c r="E65" s="46"/>
      <c r="F65" s="45">
        <v>806510</v>
      </c>
      <c r="G65" s="46"/>
      <c r="H65" s="47">
        <v>1167</v>
      </c>
      <c r="I65" s="46"/>
      <c r="J65" s="46">
        <v>577.19000000000005</v>
      </c>
      <c r="K65" s="46">
        <v>547.29999999999995</v>
      </c>
    </row>
    <row r="66" spans="1:11" ht="104.25" customHeight="1">
      <c r="A66" s="42">
        <v>2</v>
      </c>
      <c r="B66" s="95" t="s">
        <v>46</v>
      </c>
      <c r="C66" s="44" t="s">
        <v>25</v>
      </c>
      <c r="D66" s="45">
        <v>372672</v>
      </c>
      <c r="E66" s="46"/>
      <c r="F66" s="45">
        <v>350000</v>
      </c>
      <c r="G66" s="46"/>
      <c r="H66" s="47">
        <v>97</v>
      </c>
      <c r="I66" s="46"/>
      <c r="J66" s="46">
        <v>97.19</v>
      </c>
      <c r="K66" s="46">
        <v>50.33</v>
      </c>
    </row>
    <row r="67" spans="1:11" ht="81" customHeight="1">
      <c r="A67" s="42">
        <v>3</v>
      </c>
      <c r="B67" s="95" t="s">
        <v>47</v>
      </c>
      <c r="C67" s="44" t="s">
        <v>25</v>
      </c>
      <c r="D67" s="45">
        <v>14950000</v>
      </c>
      <c r="E67" s="46"/>
      <c r="F67" s="45">
        <v>9012000</v>
      </c>
      <c r="G67" s="46"/>
      <c r="H67" s="47">
        <v>3120</v>
      </c>
      <c r="I67" s="46"/>
      <c r="J67" s="46">
        <v>2577.19</v>
      </c>
      <c r="K67" s="46">
        <v>478.3</v>
      </c>
    </row>
    <row r="68" spans="1:11">
      <c r="A68" s="116" t="s">
        <v>26</v>
      </c>
      <c r="B68" s="117"/>
      <c r="C68" s="39" t="s">
        <v>20</v>
      </c>
      <c r="D68" s="60">
        <f>SUM(D65:D67)</f>
        <v>16522672</v>
      </c>
      <c r="E68" s="61"/>
      <c r="F68" s="60">
        <f>SUM(F65:F67)</f>
        <v>10168510</v>
      </c>
      <c r="G68" s="61"/>
      <c r="H68" s="60">
        <f>SUM(H65:H67)</f>
        <v>4384</v>
      </c>
      <c r="I68" s="61"/>
      <c r="J68" s="60">
        <f>SUM(J65:J67)</f>
        <v>3251.57</v>
      </c>
      <c r="K68" s="60">
        <f>SUM(K65:K67)</f>
        <v>1075.93</v>
      </c>
    </row>
    <row r="69" spans="1:11">
      <c r="A69" s="39">
        <v>4</v>
      </c>
      <c r="B69" s="93" t="s">
        <v>92</v>
      </c>
      <c r="C69" s="90"/>
      <c r="D69" s="97"/>
      <c r="E69" s="90"/>
      <c r="F69" s="97"/>
      <c r="G69" s="90"/>
      <c r="H69" s="90"/>
      <c r="I69" s="90"/>
      <c r="J69" s="90"/>
      <c r="K69" s="94"/>
    </row>
    <row r="70" spans="1:11" ht="27.75" customHeight="1">
      <c r="A70" s="42">
        <v>1</v>
      </c>
      <c r="B70" s="95" t="s">
        <v>77</v>
      </c>
      <c r="C70" s="44"/>
      <c r="D70" s="45">
        <v>22156</v>
      </c>
      <c r="E70" s="46"/>
      <c r="F70" s="45">
        <v>20100</v>
      </c>
      <c r="G70" s="46"/>
      <c r="H70" s="47">
        <v>16</v>
      </c>
      <c r="I70" s="46"/>
      <c r="J70" s="46">
        <v>8</v>
      </c>
      <c r="K70" s="46">
        <v>0</v>
      </c>
    </row>
    <row r="71" spans="1:11" ht="27.75" customHeight="1">
      <c r="A71" s="42">
        <v>2</v>
      </c>
      <c r="B71" s="95" t="s">
        <v>78</v>
      </c>
      <c r="C71" s="44"/>
      <c r="D71" s="45">
        <v>22156</v>
      </c>
      <c r="E71" s="46"/>
      <c r="F71" s="45">
        <v>20100</v>
      </c>
      <c r="G71" s="46"/>
      <c r="H71" s="47">
        <v>16</v>
      </c>
      <c r="I71" s="46"/>
      <c r="J71" s="46">
        <v>8</v>
      </c>
      <c r="K71" s="46">
        <v>0</v>
      </c>
    </row>
    <row r="72" spans="1:11" ht="27.75" customHeight="1">
      <c r="A72" s="42">
        <v>3</v>
      </c>
      <c r="B72" s="95" t="s">
        <v>79</v>
      </c>
      <c r="C72" s="44"/>
      <c r="D72" s="45">
        <v>22156</v>
      </c>
      <c r="E72" s="46"/>
      <c r="F72" s="45">
        <v>20100</v>
      </c>
      <c r="G72" s="46"/>
      <c r="H72" s="47">
        <v>16</v>
      </c>
      <c r="I72" s="46"/>
      <c r="J72" s="46">
        <v>8</v>
      </c>
      <c r="K72" s="46">
        <v>0</v>
      </c>
    </row>
    <row r="73" spans="1:11" ht="27.75" customHeight="1">
      <c r="A73" s="42">
        <v>4</v>
      </c>
      <c r="B73" s="95" t="s">
        <v>80</v>
      </c>
      <c r="C73" s="44"/>
      <c r="D73" s="45">
        <v>22156</v>
      </c>
      <c r="E73" s="46"/>
      <c r="F73" s="45">
        <v>20100</v>
      </c>
      <c r="G73" s="46"/>
      <c r="H73" s="47">
        <v>16</v>
      </c>
      <c r="I73" s="46"/>
      <c r="J73" s="46">
        <v>8</v>
      </c>
      <c r="K73" s="46">
        <v>0</v>
      </c>
    </row>
    <row r="74" spans="1:11" ht="27.75" customHeight="1">
      <c r="A74" s="42">
        <v>5</v>
      </c>
      <c r="B74" s="95" t="s">
        <v>81</v>
      </c>
      <c r="C74" s="44"/>
      <c r="D74" s="45">
        <v>22156</v>
      </c>
      <c r="E74" s="46"/>
      <c r="F74" s="45">
        <v>20100</v>
      </c>
      <c r="G74" s="46"/>
      <c r="H74" s="47">
        <v>16</v>
      </c>
      <c r="I74" s="46"/>
      <c r="J74" s="46">
        <v>8</v>
      </c>
      <c r="K74" s="46">
        <v>0</v>
      </c>
    </row>
    <row r="75" spans="1:11" ht="27.75" customHeight="1">
      <c r="A75" s="42">
        <v>6</v>
      </c>
      <c r="B75" s="95" t="s">
        <v>82</v>
      </c>
      <c r="C75" s="44"/>
      <c r="D75" s="45">
        <v>22156</v>
      </c>
      <c r="E75" s="46"/>
      <c r="F75" s="45">
        <v>20100</v>
      </c>
      <c r="G75" s="46"/>
      <c r="H75" s="47">
        <v>16</v>
      </c>
      <c r="I75" s="46"/>
      <c r="J75" s="46">
        <v>8</v>
      </c>
      <c r="K75" s="46">
        <v>0</v>
      </c>
    </row>
    <row r="76" spans="1:11" ht="27.75" customHeight="1">
      <c r="A76" s="42">
        <v>7</v>
      </c>
      <c r="B76" s="95" t="s">
        <v>83</v>
      </c>
      <c r="C76" s="44"/>
      <c r="D76" s="45">
        <v>22156</v>
      </c>
      <c r="E76" s="46"/>
      <c r="F76" s="45">
        <v>20100</v>
      </c>
      <c r="G76" s="46"/>
      <c r="H76" s="47">
        <v>16</v>
      </c>
      <c r="I76" s="46"/>
      <c r="J76" s="46">
        <v>8</v>
      </c>
      <c r="K76" s="46">
        <v>0</v>
      </c>
    </row>
    <row r="77" spans="1:11" ht="27.75" customHeight="1">
      <c r="A77" s="42">
        <v>8</v>
      </c>
      <c r="B77" s="95" t="s">
        <v>84</v>
      </c>
      <c r="C77" s="44"/>
      <c r="D77" s="45">
        <v>22156</v>
      </c>
      <c r="E77" s="46"/>
      <c r="F77" s="45">
        <v>20100</v>
      </c>
      <c r="G77" s="46"/>
      <c r="H77" s="47">
        <v>16</v>
      </c>
      <c r="I77" s="46"/>
      <c r="J77" s="46">
        <v>8</v>
      </c>
      <c r="K77" s="46">
        <v>0</v>
      </c>
    </row>
    <row r="78" spans="1:11" ht="27.75" customHeight="1">
      <c r="A78" s="42">
        <v>9</v>
      </c>
      <c r="B78" s="95" t="s">
        <v>85</v>
      </c>
      <c r="C78" s="44"/>
      <c r="D78" s="45">
        <v>22156</v>
      </c>
      <c r="E78" s="46"/>
      <c r="F78" s="45">
        <v>20100</v>
      </c>
      <c r="G78" s="46"/>
      <c r="H78" s="47">
        <v>16</v>
      </c>
      <c r="I78" s="46"/>
      <c r="J78" s="46">
        <v>8</v>
      </c>
      <c r="K78" s="46">
        <v>0</v>
      </c>
    </row>
    <row r="79" spans="1:11" ht="27.75" customHeight="1">
      <c r="A79" s="42">
        <v>10</v>
      </c>
      <c r="B79" s="95" t="s">
        <v>86</v>
      </c>
      <c r="C79" s="44"/>
      <c r="D79" s="45">
        <v>22156</v>
      </c>
      <c r="E79" s="46"/>
      <c r="F79" s="45">
        <v>20100</v>
      </c>
      <c r="G79" s="46"/>
      <c r="H79" s="47">
        <v>16</v>
      </c>
      <c r="I79" s="46"/>
      <c r="J79" s="46">
        <v>8</v>
      </c>
      <c r="K79" s="46">
        <v>0</v>
      </c>
    </row>
    <row r="80" spans="1:11" ht="27.75" customHeight="1">
      <c r="A80" s="42">
        <v>11</v>
      </c>
      <c r="B80" s="95" t="s">
        <v>87</v>
      </c>
      <c r="C80" s="44"/>
      <c r="D80" s="45">
        <v>22156</v>
      </c>
      <c r="E80" s="46"/>
      <c r="F80" s="45">
        <v>20100</v>
      </c>
      <c r="G80" s="46"/>
      <c r="H80" s="47">
        <v>16</v>
      </c>
      <c r="I80" s="46"/>
      <c r="J80" s="46">
        <v>8</v>
      </c>
      <c r="K80" s="46">
        <v>0</v>
      </c>
    </row>
    <row r="81" spans="1:11" ht="27.75" customHeight="1">
      <c r="A81" s="42">
        <v>12</v>
      </c>
      <c r="B81" s="95" t="s">
        <v>88</v>
      </c>
      <c r="C81" s="44"/>
      <c r="D81" s="45">
        <v>22156</v>
      </c>
      <c r="E81" s="46"/>
      <c r="F81" s="45">
        <v>20100</v>
      </c>
      <c r="G81" s="46"/>
      <c r="H81" s="47">
        <v>16</v>
      </c>
      <c r="I81" s="46"/>
      <c r="J81" s="46">
        <v>8</v>
      </c>
      <c r="K81" s="46">
        <v>0</v>
      </c>
    </row>
    <row r="82" spans="1:11" ht="27.75" customHeight="1">
      <c r="A82" s="42">
        <v>13</v>
      </c>
      <c r="B82" s="95" t="s">
        <v>89</v>
      </c>
      <c r="C82" s="44"/>
      <c r="D82" s="45">
        <v>22156</v>
      </c>
      <c r="E82" s="46"/>
      <c r="F82" s="45">
        <v>20100</v>
      </c>
      <c r="G82" s="46"/>
      <c r="H82" s="47">
        <v>16</v>
      </c>
      <c r="I82" s="46"/>
      <c r="J82" s="46">
        <v>8</v>
      </c>
      <c r="K82" s="46">
        <v>0</v>
      </c>
    </row>
    <row r="83" spans="1:11" ht="45.75" customHeight="1">
      <c r="A83" s="42">
        <v>14</v>
      </c>
      <c r="B83" s="95" t="s">
        <v>90</v>
      </c>
      <c r="C83" s="44"/>
      <c r="D83" s="45">
        <v>22156</v>
      </c>
      <c r="E83" s="46"/>
      <c r="F83" s="45">
        <v>20100</v>
      </c>
      <c r="G83" s="46"/>
      <c r="H83" s="47">
        <v>16</v>
      </c>
      <c r="I83" s="46"/>
      <c r="J83" s="46">
        <v>8</v>
      </c>
      <c r="K83" s="46">
        <v>0</v>
      </c>
    </row>
    <row r="84" spans="1:11" ht="47.25" customHeight="1">
      <c r="A84" s="42">
        <v>15</v>
      </c>
      <c r="B84" s="95" t="s">
        <v>91</v>
      </c>
      <c r="C84" s="44"/>
      <c r="D84" s="45">
        <v>22156</v>
      </c>
      <c r="E84" s="46"/>
      <c r="F84" s="45">
        <v>20100</v>
      </c>
      <c r="G84" s="46"/>
      <c r="H84" s="47">
        <v>16</v>
      </c>
      <c r="I84" s="46"/>
      <c r="J84" s="46">
        <v>8</v>
      </c>
      <c r="K84" s="46">
        <v>0</v>
      </c>
    </row>
    <row r="85" spans="1:11">
      <c r="A85" s="116" t="s">
        <v>26</v>
      </c>
      <c r="B85" s="117"/>
      <c r="C85" s="39" t="s">
        <v>20</v>
      </c>
      <c r="D85" s="60">
        <f>SUM(D70:D84)</f>
        <v>332340</v>
      </c>
      <c r="E85" s="61"/>
      <c r="F85" s="60">
        <f>SUM(F70:F84)</f>
        <v>301500</v>
      </c>
      <c r="G85" s="61"/>
      <c r="H85" s="60">
        <f>SUM(H70:H84)</f>
        <v>240</v>
      </c>
      <c r="I85" s="61"/>
      <c r="J85" s="60">
        <f>SUM(J70:J84)</f>
        <v>120</v>
      </c>
      <c r="K85" s="60">
        <f>SUM(K70:K84)</f>
        <v>0</v>
      </c>
    </row>
    <row r="86" spans="1:11">
      <c r="A86" s="39">
        <v>5</v>
      </c>
      <c r="B86" s="93" t="s">
        <v>48</v>
      </c>
      <c r="C86" s="90"/>
      <c r="D86" s="97"/>
      <c r="E86" s="90"/>
      <c r="F86" s="97"/>
      <c r="G86" s="90"/>
      <c r="H86" s="90"/>
      <c r="I86" s="90"/>
      <c r="J86" s="90"/>
      <c r="K86" s="94"/>
    </row>
    <row r="87" spans="1:11" ht="127.5" customHeight="1">
      <c r="A87" s="42">
        <v>1</v>
      </c>
      <c r="B87" s="95" t="s">
        <v>162</v>
      </c>
      <c r="C87" s="44" t="s">
        <v>93</v>
      </c>
      <c r="D87" s="45">
        <v>769690</v>
      </c>
      <c r="E87" s="46"/>
      <c r="F87" s="45">
        <v>554521</v>
      </c>
      <c r="G87" s="46"/>
      <c r="H87" s="47">
        <v>266.94</v>
      </c>
      <c r="I87" s="46"/>
      <c r="J87" s="46">
        <v>266</v>
      </c>
      <c r="K87" s="46">
        <v>55</v>
      </c>
    </row>
    <row r="88" spans="1:11" ht="114.75" customHeight="1">
      <c r="A88" s="42">
        <v>2</v>
      </c>
      <c r="B88" s="95" t="s">
        <v>167</v>
      </c>
      <c r="C88" s="44"/>
      <c r="D88" s="45">
        <v>9776</v>
      </c>
      <c r="E88" s="46"/>
      <c r="F88" s="45">
        <v>5252</v>
      </c>
      <c r="G88" s="46"/>
      <c r="H88" s="55">
        <v>6.71</v>
      </c>
      <c r="I88" s="46"/>
      <c r="J88" s="46">
        <v>4</v>
      </c>
      <c r="K88" s="46">
        <v>0</v>
      </c>
    </row>
    <row r="89" spans="1:11" ht="122.25" customHeight="1">
      <c r="A89" s="42">
        <v>3</v>
      </c>
      <c r="B89" s="95" t="s">
        <v>183</v>
      </c>
      <c r="C89" s="44"/>
      <c r="D89" s="45">
        <v>9848</v>
      </c>
      <c r="E89" s="46"/>
      <c r="F89" s="45">
        <v>5281</v>
      </c>
      <c r="G89" s="46"/>
      <c r="H89" s="55">
        <v>6.71</v>
      </c>
      <c r="I89" s="46"/>
      <c r="J89" s="46">
        <v>4</v>
      </c>
      <c r="K89" s="46">
        <v>0</v>
      </c>
    </row>
    <row r="90" spans="1:11">
      <c r="A90" s="116" t="s">
        <v>26</v>
      </c>
      <c r="B90" s="117"/>
      <c r="C90" s="39" t="s">
        <v>20</v>
      </c>
      <c r="D90" s="60">
        <f>SUM(D87:D89)</f>
        <v>789314</v>
      </c>
      <c r="E90" s="61"/>
      <c r="F90" s="60">
        <f>SUM(F87:F89)</f>
        <v>565054</v>
      </c>
      <c r="G90" s="61"/>
      <c r="H90" s="98">
        <f>SUM(H87:H89)</f>
        <v>280.35999999999996</v>
      </c>
      <c r="I90" s="61"/>
      <c r="J90" s="61">
        <f>SUM(J87:J89)</f>
        <v>274</v>
      </c>
      <c r="K90" s="61">
        <f>SUM(K87:K89)</f>
        <v>55</v>
      </c>
    </row>
    <row r="91" spans="1:11">
      <c r="A91" s="122" t="s">
        <v>60</v>
      </c>
      <c r="B91" s="123"/>
      <c r="C91" s="101"/>
      <c r="D91" s="102">
        <f>D90+D68+D63</f>
        <v>17813985.66</v>
      </c>
      <c r="E91" s="50"/>
      <c r="F91" s="102">
        <f>F90+F68+F63</f>
        <v>10893563.789999999</v>
      </c>
      <c r="G91" s="50"/>
      <c r="H91" s="102">
        <f>H90+H68+H63</f>
        <v>5926.36</v>
      </c>
      <c r="I91" s="50"/>
      <c r="J91" s="102">
        <f>J90+J68+J63</f>
        <v>4320.7</v>
      </c>
      <c r="K91" s="102">
        <f>K90+K68+K63</f>
        <v>1387.71</v>
      </c>
    </row>
    <row r="92" spans="1:11">
      <c r="A92" s="78"/>
      <c r="B92" s="76"/>
      <c r="C92" s="76"/>
      <c r="D92" s="76"/>
      <c r="E92" s="76"/>
      <c r="F92" s="76"/>
      <c r="G92" s="76"/>
      <c r="H92" s="76"/>
      <c r="I92" s="76"/>
      <c r="J92" s="76"/>
      <c r="K92" s="76"/>
    </row>
    <row r="93" spans="1:11" s="105" customFormat="1" ht="18">
      <c r="A93" s="103"/>
      <c r="B93" s="104" t="s">
        <v>69</v>
      </c>
      <c r="C93" s="104"/>
      <c r="D93" s="104"/>
      <c r="E93" s="104"/>
      <c r="F93" s="104"/>
      <c r="G93" s="104"/>
      <c r="H93" s="104"/>
      <c r="I93" s="104"/>
      <c r="J93" s="104"/>
      <c r="K93" s="104"/>
    </row>
    <row r="94" spans="1:11" s="105" customFormat="1" ht="15" customHeight="1">
      <c r="A94" s="118" t="s">
        <v>38</v>
      </c>
      <c r="B94" s="118"/>
      <c r="D94" s="106" t="s">
        <v>42</v>
      </c>
      <c r="E94" s="104"/>
      <c r="F94" s="104"/>
      <c r="G94" s="104"/>
      <c r="H94" s="104"/>
      <c r="I94" s="104"/>
      <c r="J94" s="104"/>
      <c r="K94" s="104"/>
    </row>
    <row r="95" spans="1:11" s="105" customFormat="1" ht="18">
      <c r="A95" s="103"/>
      <c r="B95" s="104"/>
      <c r="C95" s="104"/>
      <c r="D95" s="104"/>
      <c r="E95" s="104"/>
      <c r="F95" s="104"/>
      <c r="G95" s="104"/>
      <c r="H95" s="104"/>
      <c r="I95" s="104"/>
      <c r="J95" s="104"/>
      <c r="K95" s="104"/>
    </row>
    <row r="96" spans="1:11" s="105" customFormat="1" ht="18">
      <c r="A96" s="107"/>
      <c r="B96" s="105" t="s">
        <v>43</v>
      </c>
      <c r="D96" s="105" t="s">
        <v>44</v>
      </c>
    </row>
  </sheetData>
  <mergeCells count="23">
    <mergeCell ref="A61:B61"/>
    <mergeCell ref="A94:B94"/>
    <mergeCell ref="A1:B1"/>
    <mergeCell ref="A48:B48"/>
    <mergeCell ref="H3:I3"/>
    <mergeCell ref="A3:B3"/>
    <mergeCell ref="A16:B16"/>
    <mergeCell ref="A39:B39"/>
    <mergeCell ref="A43:B43"/>
    <mergeCell ref="A55:B55"/>
    <mergeCell ref="A62:B62"/>
    <mergeCell ref="A63:B63"/>
    <mergeCell ref="A68:B68"/>
    <mergeCell ref="A91:B91"/>
    <mergeCell ref="A90:B90"/>
    <mergeCell ref="A85:B85"/>
    <mergeCell ref="J4:K4"/>
    <mergeCell ref="A9:K9"/>
    <mergeCell ref="A11:A12"/>
    <mergeCell ref="B11:B12"/>
    <mergeCell ref="C11:C12"/>
    <mergeCell ref="A6:B6"/>
    <mergeCell ref="F11:G11"/>
  </mergeCells>
  <pageMargins left="0.28000000000000003" right="0.23" top="0.28000000000000003" bottom="0.31" header="0.31496062992125984" footer="0.31496062992125984"/>
  <pageSetup paperSize="9" scale="80" orientation="portrait" horizontalDpi="180" verticalDpi="180" r:id="rId1"/>
  <rowBreaks count="1" manualBreakCount="1">
    <brk id="85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105"/>
  <sheetViews>
    <sheetView tabSelected="1" view="pageBreakPreview" zoomScale="55" zoomScaleNormal="85" zoomScaleSheetLayoutView="55" workbookViewId="0">
      <selection activeCell="D36" sqref="D36"/>
    </sheetView>
  </sheetViews>
  <sheetFormatPr defaultRowHeight="12"/>
  <cols>
    <col min="1" max="1" width="7" style="74" customWidth="1"/>
    <col min="2" max="2" width="28.28515625" style="65" customWidth="1"/>
    <col min="3" max="3" width="9.140625" style="74"/>
    <col min="4" max="4" width="12.42578125" style="75" bestFit="1" customWidth="1"/>
    <col min="5" max="5" width="9.140625" style="75"/>
    <col min="6" max="6" width="10.42578125" style="75" customWidth="1"/>
    <col min="7" max="9" width="9.140625" style="75"/>
    <col min="10" max="10" width="9.85546875" style="75" bestFit="1" customWidth="1"/>
    <col min="11" max="11" width="9.140625" style="75"/>
    <col min="12" max="13" width="9.140625" style="26"/>
    <col min="14" max="14" width="9.140625" style="27"/>
    <col min="15" max="16384" width="9.140625" style="26"/>
  </cols>
  <sheetData>
    <row r="1" spans="1:14" s="10" customFormat="1" ht="14.25">
      <c r="A1" s="119" t="s">
        <v>0</v>
      </c>
      <c r="B1" s="119"/>
      <c r="C1" s="8"/>
      <c r="D1" s="8"/>
      <c r="E1" s="8"/>
      <c r="F1" s="8"/>
      <c r="G1" s="8"/>
      <c r="H1" s="9" t="s">
        <v>1</v>
      </c>
      <c r="I1" s="8"/>
      <c r="J1" s="8"/>
      <c r="K1" s="8"/>
    </row>
    <row r="2" spans="1:14" s="10" customFormat="1" ht="14.25">
      <c r="A2" s="11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4" s="10" customFormat="1" ht="15" customHeight="1">
      <c r="A3" s="121" t="s">
        <v>4</v>
      </c>
      <c r="B3" s="121"/>
      <c r="C3" s="8"/>
      <c r="D3" s="8"/>
      <c r="E3" s="8"/>
      <c r="F3" s="8"/>
      <c r="G3" s="8"/>
      <c r="H3" s="120" t="s">
        <v>2</v>
      </c>
      <c r="I3" s="120"/>
      <c r="J3" s="8"/>
      <c r="K3" s="8"/>
    </row>
    <row r="4" spans="1:14" s="10" customFormat="1" ht="14.25">
      <c r="A4" s="12"/>
      <c r="B4" s="13" t="s">
        <v>5</v>
      </c>
      <c r="C4" s="8"/>
      <c r="D4" s="8"/>
      <c r="E4" s="8"/>
      <c r="F4" s="8"/>
      <c r="G4" s="8"/>
      <c r="H4" s="14"/>
      <c r="I4" s="15"/>
      <c r="J4" s="110" t="s">
        <v>3</v>
      </c>
      <c r="K4" s="110"/>
    </row>
    <row r="5" spans="1:14" s="10" customFormat="1" ht="14.25">
      <c r="A5" s="11"/>
      <c r="B5" s="8"/>
      <c r="C5" s="8"/>
      <c r="D5" s="8"/>
      <c r="E5" s="8"/>
      <c r="F5" s="8"/>
      <c r="G5" s="8"/>
      <c r="H5" s="8"/>
      <c r="I5" s="8"/>
      <c r="J5" s="8"/>
      <c r="K5" s="8"/>
    </row>
    <row r="6" spans="1:14" s="18" customFormat="1" ht="15" customHeight="1">
      <c r="A6" s="125"/>
      <c r="B6" s="125"/>
      <c r="C6" s="16"/>
      <c r="D6" s="17"/>
      <c r="E6" s="17"/>
      <c r="F6" s="17"/>
      <c r="G6" s="17"/>
      <c r="H6" s="17"/>
      <c r="I6" s="17"/>
      <c r="J6" s="17"/>
      <c r="K6" s="17"/>
      <c r="N6" s="19"/>
    </row>
    <row r="7" spans="1:14" s="18" customFormat="1" ht="12.75">
      <c r="A7" s="20"/>
      <c r="B7" s="21"/>
      <c r="C7" s="16"/>
      <c r="D7" s="17"/>
      <c r="E7" s="17"/>
      <c r="F7" s="17"/>
      <c r="G7" s="17"/>
      <c r="H7" s="17"/>
      <c r="I7" s="17"/>
      <c r="J7" s="17"/>
      <c r="K7" s="17"/>
      <c r="N7" s="19"/>
    </row>
    <row r="8" spans="1:14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</row>
    <row r="9" spans="1:14" s="28" customFormat="1" ht="15.75">
      <c r="A9" s="126" t="s">
        <v>110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N9" s="29"/>
    </row>
    <row r="10" spans="1:14">
      <c r="A10" s="24"/>
      <c r="B10" s="30"/>
      <c r="C10" s="24"/>
      <c r="D10" s="25"/>
      <c r="E10" s="25"/>
      <c r="F10" s="25"/>
      <c r="G10" s="25"/>
      <c r="H10" s="25"/>
      <c r="I10" s="25"/>
      <c r="J10" s="25"/>
      <c r="K10" s="25"/>
    </row>
    <row r="11" spans="1:14" ht="23.25" customHeight="1">
      <c r="A11" s="127" t="s">
        <v>6</v>
      </c>
      <c r="B11" s="127" t="s">
        <v>7</v>
      </c>
      <c r="C11" s="127" t="s">
        <v>8</v>
      </c>
      <c r="D11" s="130" t="s">
        <v>9</v>
      </c>
      <c r="E11" s="132"/>
      <c r="F11" s="129" t="s">
        <v>10</v>
      </c>
      <c r="G11" s="129"/>
      <c r="H11" s="130" t="s">
        <v>11</v>
      </c>
      <c r="I11" s="131"/>
      <c r="J11" s="131"/>
      <c r="K11" s="132"/>
    </row>
    <row r="12" spans="1:14" ht="84">
      <c r="A12" s="128"/>
      <c r="B12" s="128"/>
      <c r="C12" s="128"/>
      <c r="D12" s="31" t="s">
        <v>12</v>
      </c>
      <c r="E12" s="31" t="s">
        <v>13</v>
      </c>
      <c r="F12" s="32" t="s">
        <v>14</v>
      </c>
      <c r="G12" s="32" t="s">
        <v>15</v>
      </c>
      <c r="H12" s="31" t="s">
        <v>16</v>
      </c>
      <c r="I12" s="31" t="s">
        <v>17</v>
      </c>
      <c r="J12" s="31" t="s">
        <v>18</v>
      </c>
      <c r="K12" s="31" t="s">
        <v>19</v>
      </c>
    </row>
    <row r="13" spans="1:14">
      <c r="A13" s="33" t="s">
        <v>20</v>
      </c>
      <c r="B13" s="34" t="s">
        <v>51</v>
      </c>
      <c r="C13" s="35"/>
      <c r="D13" s="36"/>
      <c r="E13" s="36"/>
      <c r="F13" s="37"/>
      <c r="G13" s="37"/>
      <c r="H13" s="36"/>
      <c r="I13" s="36"/>
      <c r="J13" s="36"/>
      <c r="K13" s="38"/>
    </row>
    <row r="14" spans="1:14">
      <c r="A14" s="39" t="s">
        <v>22</v>
      </c>
      <c r="B14" s="40" t="s">
        <v>52</v>
      </c>
      <c r="C14" s="35"/>
      <c r="D14" s="37"/>
      <c r="E14" s="37"/>
      <c r="F14" s="37"/>
      <c r="G14" s="37"/>
      <c r="H14" s="37"/>
      <c r="I14" s="37"/>
      <c r="J14" s="37"/>
      <c r="K14" s="41"/>
    </row>
    <row r="15" spans="1:14" ht="28.5" customHeight="1">
      <c r="A15" s="42" t="s">
        <v>24</v>
      </c>
      <c r="B15" s="43" t="s">
        <v>107</v>
      </c>
      <c r="C15" s="44" t="s">
        <v>108</v>
      </c>
      <c r="D15" s="45">
        <v>237570</v>
      </c>
      <c r="E15" s="46"/>
      <c r="F15" s="45">
        <v>154590</v>
      </c>
      <c r="G15" s="46"/>
      <c r="H15" s="47">
        <v>250</v>
      </c>
      <c r="I15" s="46"/>
      <c r="J15" s="46">
        <v>200</v>
      </c>
      <c r="K15" s="46">
        <v>200</v>
      </c>
    </row>
    <row r="16" spans="1:14">
      <c r="A16" s="122" t="s">
        <v>40</v>
      </c>
      <c r="B16" s="123"/>
      <c r="C16" s="48"/>
      <c r="D16" s="49">
        <f>D15</f>
        <v>237570</v>
      </c>
      <c r="E16" s="50"/>
      <c r="F16" s="49">
        <f>F15</f>
        <v>154590</v>
      </c>
      <c r="G16" s="50"/>
      <c r="H16" s="51">
        <f>H15</f>
        <v>250</v>
      </c>
      <c r="I16" s="50"/>
      <c r="J16" s="50">
        <f>J15</f>
        <v>200</v>
      </c>
      <c r="K16" s="50">
        <f>K15</f>
        <v>200</v>
      </c>
    </row>
    <row r="17" spans="1:14">
      <c r="A17" s="33" t="s">
        <v>21</v>
      </c>
      <c r="B17" s="34" t="s">
        <v>53</v>
      </c>
      <c r="C17" s="35"/>
      <c r="D17" s="52"/>
      <c r="E17" s="36"/>
      <c r="F17" s="53"/>
      <c r="G17" s="37"/>
      <c r="H17" s="36"/>
      <c r="I17" s="36"/>
      <c r="J17" s="36"/>
      <c r="K17" s="38"/>
    </row>
    <row r="18" spans="1:14">
      <c r="A18" s="39" t="s">
        <v>27</v>
      </c>
      <c r="B18" s="40" t="s">
        <v>63</v>
      </c>
      <c r="C18" s="35"/>
      <c r="D18" s="53"/>
      <c r="E18" s="37"/>
      <c r="F18" s="53"/>
      <c r="G18" s="37"/>
      <c r="H18" s="37"/>
      <c r="I18" s="37"/>
      <c r="J18" s="37"/>
      <c r="K18" s="41"/>
    </row>
    <row r="19" spans="1:14" ht="91.5" customHeight="1">
      <c r="A19" s="42">
        <v>1</v>
      </c>
      <c r="B19" s="133" t="s">
        <v>218</v>
      </c>
      <c r="C19" s="44" t="s">
        <v>221</v>
      </c>
      <c r="D19" s="45">
        <f>1108*3</f>
        <v>3324</v>
      </c>
      <c r="E19" s="46"/>
      <c r="F19" s="45">
        <v>0</v>
      </c>
      <c r="G19" s="46"/>
      <c r="H19" s="55">
        <f>(D19/2)*0.03</f>
        <v>49.86</v>
      </c>
      <c r="I19" s="55"/>
      <c r="J19" s="55">
        <f t="shared" ref="J19" si="0">0.0048*D19</f>
        <v>15.955199999999998</v>
      </c>
      <c r="K19" s="55">
        <v>0</v>
      </c>
    </row>
    <row r="20" spans="1:14" ht="91.5" customHeight="1">
      <c r="A20" s="42">
        <v>2</v>
      </c>
      <c r="B20" s="133" t="s">
        <v>219</v>
      </c>
      <c r="C20" s="44" t="s">
        <v>222</v>
      </c>
      <c r="D20" s="45">
        <v>1480</v>
      </c>
      <c r="E20" s="46"/>
      <c r="F20" s="45">
        <v>0</v>
      </c>
      <c r="G20" s="46"/>
      <c r="H20" s="55">
        <f>(D20/2)*0.03</f>
        <v>22.2</v>
      </c>
      <c r="I20" s="55"/>
      <c r="J20" s="55">
        <f t="shared" ref="J20" si="1">0.0048*D20</f>
        <v>7.1039999999999992</v>
      </c>
      <c r="K20" s="55">
        <v>0</v>
      </c>
    </row>
    <row r="21" spans="1:14" ht="35.25" customHeight="1">
      <c r="A21" s="42">
        <v>3</v>
      </c>
      <c r="B21" s="54" t="s">
        <v>118</v>
      </c>
      <c r="C21" s="44" t="s">
        <v>185</v>
      </c>
      <c r="D21" s="45">
        <v>11254</v>
      </c>
      <c r="E21" s="46"/>
      <c r="F21" s="45">
        <v>0</v>
      </c>
      <c r="G21" s="46"/>
      <c r="H21" s="55">
        <v>68.81</v>
      </c>
      <c r="I21" s="55"/>
      <c r="J21" s="55">
        <f t="shared" ref="J21:J36" si="2">0.0048*D21</f>
        <v>54.019199999999998</v>
      </c>
      <c r="K21" s="55">
        <v>0</v>
      </c>
      <c r="N21" s="56"/>
    </row>
    <row r="22" spans="1:14" ht="22.5" customHeight="1">
      <c r="A22" s="42">
        <v>4</v>
      </c>
      <c r="B22" s="54" t="s">
        <v>119</v>
      </c>
      <c r="C22" s="44" t="s">
        <v>186</v>
      </c>
      <c r="D22" s="45">
        <v>9874.2000000000007</v>
      </c>
      <c r="E22" s="46"/>
      <c r="F22" s="45">
        <v>0</v>
      </c>
      <c r="G22" s="46"/>
      <c r="H22" s="55">
        <v>48.11</v>
      </c>
      <c r="I22" s="55"/>
      <c r="J22" s="55">
        <f t="shared" si="2"/>
        <v>47.396160000000002</v>
      </c>
      <c r="K22" s="55">
        <v>0</v>
      </c>
      <c r="N22" s="56"/>
    </row>
    <row r="23" spans="1:14" ht="23.25" customHeight="1">
      <c r="A23" s="42">
        <v>5</v>
      </c>
      <c r="B23" s="54" t="s">
        <v>120</v>
      </c>
      <c r="C23" s="44" t="s">
        <v>187</v>
      </c>
      <c r="D23" s="45">
        <f>490*2</f>
        <v>980</v>
      </c>
      <c r="E23" s="46"/>
      <c r="F23" s="45">
        <v>0</v>
      </c>
      <c r="G23" s="46"/>
      <c r="H23" s="55">
        <f t="shared" ref="H23:H36" si="3">(D23/2)*0.03</f>
        <v>14.7</v>
      </c>
      <c r="I23" s="55"/>
      <c r="J23" s="55">
        <f t="shared" si="2"/>
        <v>4.7039999999999997</v>
      </c>
      <c r="K23" s="55">
        <v>0</v>
      </c>
      <c r="N23" s="56"/>
    </row>
    <row r="24" spans="1:14" ht="24" customHeight="1">
      <c r="A24" s="42">
        <v>6</v>
      </c>
      <c r="B24" s="54" t="s">
        <v>188</v>
      </c>
      <c r="C24" s="44" t="s">
        <v>189</v>
      </c>
      <c r="D24" s="45">
        <f>190*2</f>
        <v>380</v>
      </c>
      <c r="E24" s="46"/>
      <c r="F24" s="45">
        <v>0</v>
      </c>
      <c r="G24" s="46"/>
      <c r="H24" s="55">
        <f t="shared" si="3"/>
        <v>5.7</v>
      </c>
      <c r="I24" s="55"/>
      <c r="J24" s="55">
        <f t="shared" si="2"/>
        <v>1.8239999999999998</v>
      </c>
      <c r="K24" s="55">
        <v>0</v>
      </c>
      <c r="N24" s="56"/>
    </row>
    <row r="25" spans="1:14" ht="18.75" customHeight="1">
      <c r="A25" s="42">
        <v>7</v>
      </c>
      <c r="B25" s="54" t="s">
        <v>122</v>
      </c>
      <c r="C25" s="44" t="s">
        <v>190</v>
      </c>
      <c r="D25" s="45">
        <v>6400</v>
      </c>
      <c r="E25" s="46"/>
      <c r="F25" s="45">
        <v>0</v>
      </c>
      <c r="G25" s="46"/>
      <c r="H25" s="55">
        <v>16</v>
      </c>
      <c r="I25" s="55"/>
      <c r="J25" s="55">
        <v>9.7200000000000006</v>
      </c>
      <c r="K25" s="55">
        <v>0</v>
      </c>
      <c r="N25" s="56"/>
    </row>
    <row r="26" spans="1:14" ht="18.75" customHeight="1">
      <c r="A26" s="42">
        <v>8</v>
      </c>
      <c r="B26" s="54" t="s">
        <v>121</v>
      </c>
      <c r="C26" s="44" t="s">
        <v>191</v>
      </c>
      <c r="D26" s="45">
        <f>505*2</f>
        <v>1010</v>
      </c>
      <c r="E26" s="46"/>
      <c r="F26" s="45">
        <v>0</v>
      </c>
      <c r="G26" s="46"/>
      <c r="H26" s="55">
        <f t="shared" si="3"/>
        <v>15.149999999999999</v>
      </c>
      <c r="I26" s="55"/>
      <c r="J26" s="55">
        <f t="shared" si="2"/>
        <v>4.8479999999999999</v>
      </c>
      <c r="K26" s="55">
        <v>0</v>
      </c>
      <c r="N26" s="56"/>
    </row>
    <row r="27" spans="1:14" ht="27.75" customHeight="1">
      <c r="A27" s="42">
        <v>9</v>
      </c>
      <c r="B27" s="57" t="s">
        <v>123</v>
      </c>
      <c r="C27" s="44" t="s">
        <v>192</v>
      </c>
      <c r="D27" s="45">
        <v>8799</v>
      </c>
      <c r="E27" s="46"/>
      <c r="F27" s="45">
        <v>0</v>
      </c>
      <c r="G27" s="46"/>
      <c r="H27" s="55">
        <v>31.99</v>
      </c>
      <c r="I27" s="55"/>
      <c r="J27" s="55">
        <v>12.24</v>
      </c>
      <c r="K27" s="55">
        <v>0</v>
      </c>
      <c r="N27" s="56"/>
    </row>
    <row r="28" spans="1:14" ht="18.75" customHeight="1">
      <c r="A28" s="42">
        <v>10</v>
      </c>
      <c r="B28" s="54" t="s">
        <v>124</v>
      </c>
      <c r="C28" s="44" t="s">
        <v>193</v>
      </c>
      <c r="D28" s="45">
        <f>350*2</f>
        <v>700</v>
      </c>
      <c r="E28" s="46"/>
      <c r="F28" s="45">
        <v>0</v>
      </c>
      <c r="G28" s="46"/>
      <c r="H28" s="55">
        <f t="shared" si="3"/>
        <v>10.5</v>
      </c>
      <c r="I28" s="55"/>
      <c r="J28" s="55">
        <f t="shared" si="2"/>
        <v>3.36</v>
      </c>
      <c r="K28" s="55">
        <v>0</v>
      </c>
      <c r="N28" s="56"/>
    </row>
    <row r="29" spans="1:14" ht="25.5" customHeight="1">
      <c r="A29" s="42">
        <v>11</v>
      </c>
      <c r="B29" s="54" t="s">
        <v>125</v>
      </c>
      <c r="C29" s="44" t="s">
        <v>194</v>
      </c>
      <c r="D29" s="45">
        <f>55*2</f>
        <v>110</v>
      </c>
      <c r="E29" s="46"/>
      <c r="F29" s="45">
        <v>0</v>
      </c>
      <c r="G29" s="46"/>
      <c r="H29" s="55">
        <f t="shared" si="3"/>
        <v>1.65</v>
      </c>
      <c r="I29" s="55"/>
      <c r="J29" s="55">
        <f t="shared" si="2"/>
        <v>0.52799999999999991</v>
      </c>
      <c r="K29" s="55">
        <v>0</v>
      </c>
      <c r="N29" s="58"/>
    </row>
    <row r="30" spans="1:14" ht="30" customHeight="1">
      <c r="A30" s="42">
        <v>12</v>
      </c>
      <c r="B30" s="57" t="s">
        <v>70</v>
      </c>
      <c r="C30" s="44" t="s">
        <v>195</v>
      </c>
      <c r="D30" s="45">
        <v>9263</v>
      </c>
      <c r="E30" s="46"/>
      <c r="F30" s="45">
        <v>0</v>
      </c>
      <c r="G30" s="46"/>
      <c r="H30" s="55">
        <v>38.950000000000003</v>
      </c>
      <c r="I30" s="55"/>
      <c r="J30" s="55">
        <v>14.46</v>
      </c>
      <c r="K30" s="55">
        <v>0</v>
      </c>
      <c r="N30" s="59"/>
    </row>
    <row r="31" spans="1:14" ht="44.25" customHeight="1">
      <c r="A31" s="42">
        <v>13</v>
      </c>
      <c r="B31" s="57" t="s">
        <v>126</v>
      </c>
      <c r="C31" s="44" t="s">
        <v>196</v>
      </c>
      <c r="D31" s="45">
        <f>396*2.1</f>
        <v>831.6</v>
      </c>
      <c r="E31" s="46"/>
      <c r="F31" s="45">
        <v>0</v>
      </c>
      <c r="G31" s="46"/>
      <c r="H31" s="55">
        <f t="shared" si="3"/>
        <v>12.474</v>
      </c>
      <c r="I31" s="55"/>
      <c r="J31" s="55">
        <f t="shared" si="2"/>
        <v>3.9916799999999997</v>
      </c>
      <c r="K31" s="55">
        <v>0</v>
      </c>
      <c r="N31" s="59"/>
    </row>
    <row r="32" spans="1:14" ht="21.75" customHeight="1">
      <c r="A32" s="42">
        <v>14</v>
      </c>
      <c r="B32" s="57" t="s">
        <v>127</v>
      </c>
      <c r="C32" s="44" t="s">
        <v>197</v>
      </c>
      <c r="D32" s="45">
        <f>330*2</f>
        <v>660</v>
      </c>
      <c r="E32" s="46"/>
      <c r="F32" s="45">
        <v>0</v>
      </c>
      <c r="G32" s="46"/>
      <c r="H32" s="55">
        <f t="shared" si="3"/>
        <v>9.9</v>
      </c>
      <c r="I32" s="55"/>
      <c r="J32" s="55">
        <f t="shared" si="2"/>
        <v>3.1679999999999997</v>
      </c>
      <c r="K32" s="55">
        <v>0</v>
      </c>
      <c r="N32" s="59"/>
    </row>
    <row r="33" spans="1:14" ht="25.5" customHeight="1">
      <c r="A33" s="42">
        <v>15</v>
      </c>
      <c r="B33" s="54" t="s">
        <v>128</v>
      </c>
      <c r="C33" s="44" t="s">
        <v>198</v>
      </c>
      <c r="D33" s="45">
        <f>217*2</f>
        <v>434</v>
      </c>
      <c r="E33" s="46"/>
      <c r="F33" s="45">
        <v>0</v>
      </c>
      <c r="G33" s="46"/>
      <c r="H33" s="55">
        <f t="shared" si="3"/>
        <v>6.51</v>
      </c>
      <c r="I33" s="55"/>
      <c r="J33" s="55">
        <f t="shared" si="2"/>
        <v>2.0831999999999997</v>
      </c>
      <c r="K33" s="55">
        <v>0</v>
      </c>
      <c r="N33" s="58"/>
    </row>
    <row r="34" spans="1:14" ht="85.5" customHeight="1">
      <c r="A34" s="42">
        <v>16</v>
      </c>
      <c r="B34" s="57" t="s">
        <v>129</v>
      </c>
      <c r="C34" s="44" t="s">
        <v>199</v>
      </c>
      <c r="D34" s="45">
        <f>95*2</f>
        <v>190</v>
      </c>
      <c r="E34" s="46"/>
      <c r="F34" s="45">
        <v>0</v>
      </c>
      <c r="G34" s="46"/>
      <c r="H34" s="55">
        <f t="shared" si="3"/>
        <v>2.85</v>
      </c>
      <c r="I34" s="55"/>
      <c r="J34" s="55">
        <f t="shared" si="2"/>
        <v>0.91199999999999992</v>
      </c>
      <c r="K34" s="55">
        <v>0</v>
      </c>
      <c r="N34" s="59"/>
    </row>
    <row r="35" spans="1:14" ht="18" customHeight="1">
      <c r="A35" s="42">
        <v>17</v>
      </c>
      <c r="B35" s="57" t="s">
        <v>130</v>
      </c>
      <c r="C35" s="44" t="s">
        <v>200</v>
      </c>
      <c r="D35" s="45">
        <f>318*2</f>
        <v>636</v>
      </c>
      <c r="E35" s="46"/>
      <c r="F35" s="45">
        <v>0</v>
      </c>
      <c r="G35" s="46"/>
      <c r="H35" s="55">
        <f t="shared" si="3"/>
        <v>9.5399999999999991</v>
      </c>
      <c r="I35" s="55"/>
      <c r="J35" s="55">
        <f t="shared" si="2"/>
        <v>3.0527999999999995</v>
      </c>
      <c r="K35" s="55">
        <v>0</v>
      </c>
      <c r="N35" s="59"/>
    </row>
    <row r="36" spans="1:14" ht="18" customHeight="1">
      <c r="A36" s="42">
        <v>18</v>
      </c>
      <c r="B36" s="57" t="s">
        <v>131</v>
      </c>
      <c r="C36" s="44" t="s">
        <v>201</v>
      </c>
      <c r="D36" s="45">
        <f>240*2</f>
        <v>480</v>
      </c>
      <c r="E36" s="46"/>
      <c r="F36" s="45">
        <v>0</v>
      </c>
      <c r="G36" s="46"/>
      <c r="H36" s="55">
        <f t="shared" si="3"/>
        <v>7.1999999999999993</v>
      </c>
      <c r="I36" s="55"/>
      <c r="J36" s="55">
        <f t="shared" si="2"/>
        <v>2.3039999999999998</v>
      </c>
      <c r="K36" s="55">
        <v>0</v>
      </c>
      <c r="N36" s="59"/>
    </row>
    <row r="37" spans="1:14" ht="22.5" customHeight="1">
      <c r="A37" s="116" t="s">
        <v>26</v>
      </c>
      <c r="B37" s="117"/>
      <c r="C37" s="39">
        <v>12</v>
      </c>
      <c r="D37" s="60">
        <f>SUM(D21:D36)</f>
        <v>52001.799999999996</v>
      </c>
      <c r="E37" s="61"/>
      <c r="F37" s="60">
        <f>SUM(F21:F36)</f>
        <v>0</v>
      </c>
      <c r="G37" s="61"/>
      <c r="H37" s="60">
        <f>SUM(H21:H36)</f>
        <v>300.03399999999999</v>
      </c>
      <c r="I37" s="61"/>
      <c r="J37" s="60">
        <f>SUM(J21:J36)</f>
        <v>168.61104</v>
      </c>
      <c r="K37" s="60">
        <f>SUM(K21:K36)</f>
        <v>0</v>
      </c>
    </row>
    <row r="38" spans="1:14">
      <c r="A38" s="39" t="s">
        <v>54</v>
      </c>
      <c r="B38" s="40" t="s">
        <v>64</v>
      </c>
      <c r="C38" s="35"/>
      <c r="D38" s="53"/>
      <c r="E38" s="37"/>
      <c r="F38" s="53"/>
      <c r="G38" s="37"/>
      <c r="H38" s="37"/>
      <c r="I38" s="37"/>
      <c r="J38" s="37"/>
      <c r="K38" s="41"/>
    </row>
    <row r="39" spans="1:14" ht="91.5" customHeight="1">
      <c r="A39" s="42">
        <v>1</v>
      </c>
      <c r="B39" s="133" t="s">
        <v>217</v>
      </c>
      <c r="C39" s="44" t="s">
        <v>223</v>
      </c>
      <c r="D39" s="45">
        <v>13750</v>
      </c>
      <c r="E39" s="46"/>
      <c r="F39" s="45">
        <v>0</v>
      </c>
      <c r="G39" s="46"/>
      <c r="H39" s="55">
        <v>26.25</v>
      </c>
      <c r="I39" s="55"/>
      <c r="J39" s="55">
        <v>16</v>
      </c>
      <c r="K39" s="55">
        <v>0</v>
      </c>
    </row>
    <row r="40" spans="1:14" ht="99" customHeight="1">
      <c r="A40" s="42">
        <v>2</v>
      </c>
      <c r="B40" s="133" t="s">
        <v>216</v>
      </c>
      <c r="C40" s="44" t="s">
        <v>224</v>
      </c>
      <c r="D40" s="45">
        <v>26587</v>
      </c>
      <c r="E40" s="46"/>
      <c r="F40" s="45">
        <v>0</v>
      </c>
      <c r="G40" s="46"/>
      <c r="H40" s="55">
        <v>98.81</v>
      </c>
      <c r="I40" s="55"/>
      <c r="J40" s="55">
        <v>24.62</v>
      </c>
      <c r="K40" s="55">
        <v>0</v>
      </c>
      <c r="N40" s="56"/>
    </row>
    <row r="41" spans="1:14" ht="31.5" customHeight="1">
      <c r="A41" s="42">
        <v>3</v>
      </c>
      <c r="B41" s="43" t="s">
        <v>132</v>
      </c>
      <c r="C41" s="44" t="s">
        <v>202</v>
      </c>
      <c r="D41" s="45">
        <f>980*3</f>
        <v>2940</v>
      </c>
      <c r="E41" s="46"/>
      <c r="F41" s="45">
        <v>0</v>
      </c>
      <c r="G41" s="46"/>
      <c r="H41" s="55">
        <f>(D41/2)*0.03</f>
        <v>44.1</v>
      </c>
      <c r="I41" s="55"/>
      <c r="J41" s="55">
        <f t="shared" ref="J41:J48" si="4">0.0048*D41</f>
        <v>14.111999999999998</v>
      </c>
      <c r="K41" s="55">
        <v>0</v>
      </c>
    </row>
    <row r="42" spans="1:14" ht="22.5" customHeight="1">
      <c r="A42" s="42">
        <v>4</v>
      </c>
      <c r="B42" s="54" t="s">
        <v>133</v>
      </c>
      <c r="C42" s="44" t="s">
        <v>203</v>
      </c>
      <c r="D42" s="45">
        <f>60*3</f>
        <v>180</v>
      </c>
      <c r="E42" s="46"/>
      <c r="F42" s="45">
        <v>0</v>
      </c>
      <c r="G42" s="46"/>
      <c r="H42" s="55">
        <f>(D42/2)*0.03</f>
        <v>2.6999999999999997</v>
      </c>
      <c r="I42" s="55"/>
      <c r="J42" s="55">
        <f t="shared" si="4"/>
        <v>0.86399999999999988</v>
      </c>
      <c r="K42" s="55">
        <v>0</v>
      </c>
      <c r="N42" s="56"/>
    </row>
    <row r="43" spans="1:14" ht="27.75" customHeight="1">
      <c r="A43" s="42">
        <v>5</v>
      </c>
      <c r="B43" s="54" t="s">
        <v>122</v>
      </c>
      <c r="C43" s="44" t="s">
        <v>190</v>
      </c>
      <c r="D43" s="45">
        <f>1200*3</f>
        <v>3600</v>
      </c>
      <c r="E43" s="46"/>
      <c r="F43" s="45">
        <v>0</v>
      </c>
      <c r="G43" s="46"/>
      <c r="H43" s="55">
        <f>(D43/2)*0.03</f>
        <v>54</v>
      </c>
      <c r="I43" s="55"/>
      <c r="J43" s="55">
        <f t="shared" si="4"/>
        <v>17.279999999999998</v>
      </c>
      <c r="K43" s="55">
        <v>0</v>
      </c>
      <c r="N43" s="56"/>
    </row>
    <row r="44" spans="1:14" ht="36.75" customHeight="1">
      <c r="A44" s="42">
        <v>6</v>
      </c>
      <c r="B44" s="54" t="s">
        <v>134</v>
      </c>
      <c r="C44" s="44" t="s">
        <v>204</v>
      </c>
      <c r="D44" s="45">
        <f>245*3</f>
        <v>735</v>
      </c>
      <c r="E44" s="46"/>
      <c r="F44" s="45">
        <v>0</v>
      </c>
      <c r="G44" s="46"/>
      <c r="H44" s="55">
        <f>(D44/2)*0.03</f>
        <v>11.025</v>
      </c>
      <c r="I44" s="55"/>
      <c r="J44" s="55">
        <f t="shared" si="4"/>
        <v>3.5279999999999996</v>
      </c>
      <c r="K44" s="55">
        <v>0</v>
      </c>
      <c r="N44" s="56"/>
    </row>
    <row r="45" spans="1:14" ht="45.75" customHeight="1">
      <c r="A45" s="42">
        <v>7</v>
      </c>
      <c r="B45" s="54" t="s">
        <v>71</v>
      </c>
      <c r="C45" s="44" t="s">
        <v>205</v>
      </c>
      <c r="D45" s="45">
        <f>1000*3</f>
        <v>3000</v>
      </c>
      <c r="E45" s="46"/>
      <c r="F45" s="45">
        <v>0</v>
      </c>
      <c r="G45" s="46"/>
      <c r="H45" s="55">
        <f t="shared" ref="H45:H48" si="5">(D45/2)*0.03</f>
        <v>45</v>
      </c>
      <c r="I45" s="55"/>
      <c r="J45" s="55">
        <f t="shared" si="4"/>
        <v>14.399999999999999</v>
      </c>
      <c r="K45" s="55">
        <v>0</v>
      </c>
      <c r="N45" s="56"/>
    </row>
    <row r="46" spans="1:14" ht="21.75" customHeight="1">
      <c r="A46" s="42">
        <v>8</v>
      </c>
      <c r="B46" s="54" t="s">
        <v>135</v>
      </c>
      <c r="C46" s="44" t="s">
        <v>206</v>
      </c>
      <c r="D46" s="45">
        <f>155*3</f>
        <v>465</v>
      </c>
      <c r="E46" s="46"/>
      <c r="F46" s="45">
        <v>0</v>
      </c>
      <c r="G46" s="46"/>
      <c r="H46" s="55">
        <f t="shared" si="5"/>
        <v>6.9749999999999996</v>
      </c>
      <c r="I46" s="55"/>
      <c r="J46" s="55">
        <f t="shared" si="4"/>
        <v>2.2319999999999998</v>
      </c>
      <c r="K46" s="55">
        <v>0</v>
      </c>
      <c r="N46" s="56"/>
    </row>
    <row r="47" spans="1:14" ht="44.25" customHeight="1">
      <c r="A47" s="42">
        <v>9</v>
      </c>
      <c r="B47" s="54" t="s">
        <v>126</v>
      </c>
      <c r="C47" s="44" t="s">
        <v>196</v>
      </c>
      <c r="D47" s="45">
        <f>396*3</f>
        <v>1188</v>
      </c>
      <c r="E47" s="46"/>
      <c r="F47" s="45">
        <v>0</v>
      </c>
      <c r="G47" s="46"/>
      <c r="H47" s="55">
        <f t="shared" si="5"/>
        <v>17.82</v>
      </c>
      <c r="I47" s="55"/>
      <c r="J47" s="55">
        <f t="shared" si="4"/>
        <v>5.7023999999999999</v>
      </c>
      <c r="K47" s="55">
        <v>0</v>
      </c>
      <c r="N47" s="56"/>
    </row>
    <row r="48" spans="1:14" ht="19.5" customHeight="1">
      <c r="A48" s="42">
        <v>10</v>
      </c>
      <c r="B48" s="54" t="s">
        <v>136</v>
      </c>
      <c r="C48" s="44" t="s">
        <v>207</v>
      </c>
      <c r="D48" s="45">
        <f>50*3</f>
        <v>150</v>
      </c>
      <c r="E48" s="46"/>
      <c r="F48" s="45">
        <v>0</v>
      </c>
      <c r="G48" s="46"/>
      <c r="H48" s="55">
        <f t="shared" si="5"/>
        <v>2.25</v>
      </c>
      <c r="I48" s="55"/>
      <c r="J48" s="55">
        <f t="shared" si="4"/>
        <v>0.72</v>
      </c>
      <c r="K48" s="55">
        <v>0</v>
      </c>
      <c r="N48" s="56"/>
    </row>
    <row r="49" spans="1:14" ht="24" customHeight="1">
      <c r="A49" s="116" t="s">
        <v>26</v>
      </c>
      <c r="B49" s="117"/>
      <c r="C49" s="39" t="s">
        <v>20</v>
      </c>
      <c r="D49" s="60">
        <f>SUM(D41:D48)</f>
        <v>12258</v>
      </c>
      <c r="E49" s="61"/>
      <c r="F49" s="60">
        <f>SUM(F41:F48)</f>
        <v>0</v>
      </c>
      <c r="G49" s="61"/>
      <c r="H49" s="60">
        <f>SUM(H41:H48)</f>
        <v>183.87</v>
      </c>
      <c r="I49" s="61"/>
      <c r="J49" s="60">
        <f>SUM(J41:J48)</f>
        <v>58.838399999999993</v>
      </c>
      <c r="K49" s="60">
        <f>SUM(K41:K48)</f>
        <v>0</v>
      </c>
    </row>
    <row r="50" spans="1:14">
      <c r="A50" s="62" t="s">
        <v>66</v>
      </c>
      <c r="B50" s="40" t="s">
        <v>65</v>
      </c>
      <c r="C50" s="35"/>
      <c r="D50" s="53"/>
      <c r="E50" s="37"/>
      <c r="F50" s="53"/>
      <c r="G50" s="37"/>
      <c r="H50" s="37"/>
      <c r="I50" s="37"/>
      <c r="J50" s="37"/>
      <c r="K50" s="41"/>
    </row>
    <row r="51" spans="1:14" ht="26.25" customHeight="1">
      <c r="A51" s="42">
        <v>1</v>
      </c>
      <c r="B51" s="54" t="s">
        <v>208</v>
      </c>
      <c r="C51" s="44" t="s">
        <v>209</v>
      </c>
      <c r="D51" s="45">
        <v>6875</v>
      </c>
      <c r="E51" s="46"/>
      <c r="F51" s="55">
        <v>0</v>
      </c>
      <c r="G51" s="55"/>
      <c r="H51" s="55">
        <v>33.130000000000003</v>
      </c>
      <c r="I51" s="55"/>
      <c r="J51" s="55">
        <v>24</v>
      </c>
      <c r="K51" s="55">
        <v>0</v>
      </c>
      <c r="N51" s="56"/>
    </row>
    <row r="52" spans="1:14" ht="26.25" customHeight="1">
      <c r="A52" s="42">
        <v>2</v>
      </c>
      <c r="B52" s="54" t="s">
        <v>211</v>
      </c>
      <c r="C52" s="44" t="s">
        <v>114</v>
      </c>
      <c r="D52" s="45">
        <v>14620</v>
      </c>
      <c r="E52" s="46"/>
      <c r="F52" s="55">
        <v>0</v>
      </c>
      <c r="G52" s="55"/>
      <c r="H52" s="55">
        <v>49.3</v>
      </c>
      <c r="I52" s="55"/>
      <c r="J52" s="55">
        <v>20.18</v>
      </c>
      <c r="K52" s="55">
        <v>0</v>
      </c>
      <c r="N52" s="56"/>
    </row>
    <row r="53" spans="1:14" ht="26.25" customHeight="1">
      <c r="A53" s="42">
        <v>4</v>
      </c>
      <c r="B53" s="54" t="s">
        <v>112</v>
      </c>
      <c r="C53" s="44" t="s">
        <v>229</v>
      </c>
      <c r="D53" s="45">
        <v>10844</v>
      </c>
      <c r="E53" s="46"/>
      <c r="F53" s="55">
        <v>0</v>
      </c>
      <c r="G53" s="55"/>
      <c r="H53" s="55">
        <v>22.66</v>
      </c>
      <c r="I53" s="55"/>
      <c r="J53" s="55">
        <v>22.05</v>
      </c>
      <c r="K53" s="55">
        <v>0</v>
      </c>
      <c r="N53" s="56"/>
    </row>
    <row r="54" spans="1:14" ht="63" customHeight="1">
      <c r="A54" s="42">
        <v>5</v>
      </c>
      <c r="B54" s="54" t="s">
        <v>113</v>
      </c>
      <c r="C54" s="44" t="s">
        <v>210</v>
      </c>
      <c r="D54" s="45">
        <v>22870</v>
      </c>
      <c r="E54" s="46"/>
      <c r="F54" s="55">
        <v>0</v>
      </c>
      <c r="G54" s="55"/>
      <c r="H54" s="55">
        <v>43.05</v>
      </c>
      <c r="I54" s="55"/>
      <c r="J54" s="55">
        <v>39.78</v>
      </c>
      <c r="K54" s="55">
        <v>0</v>
      </c>
      <c r="N54" s="56"/>
    </row>
    <row r="55" spans="1:14" ht="23.25" customHeight="1">
      <c r="A55" s="116" t="s">
        <v>26</v>
      </c>
      <c r="B55" s="117"/>
      <c r="C55" s="39" t="s">
        <v>20</v>
      </c>
      <c r="D55" s="60">
        <f>SUM(D51:D54)</f>
        <v>55209</v>
      </c>
      <c r="E55" s="61"/>
      <c r="F55" s="60">
        <f>SUM(F51:F54)</f>
        <v>0</v>
      </c>
      <c r="G55" s="61"/>
      <c r="H55" s="60">
        <f>SUM(H51:H54)</f>
        <v>148.13999999999999</v>
      </c>
      <c r="I55" s="61"/>
      <c r="J55" s="60">
        <f>SUM(J51:J54)</f>
        <v>106.01</v>
      </c>
      <c r="K55" s="60">
        <f>SUM(K51:K54)</f>
        <v>0</v>
      </c>
    </row>
    <row r="56" spans="1:14" ht="19.5" customHeight="1">
      <c r="A56" s="62" t="s">
        <v>68</v>
      </c>
      <c r="B56" s="40" t="s">
        <v>67</v>
      </c>
      <c r="C56" s="35"/>
      <c r="D56" s="53"/>
      <c r="E56" s="37"/>
      <c r="F56" s="53"/>
      <c r="G56" s="37"/>
      <c r="H56" s="37"/>
      <c r="I56" s="37"/>
      <c r="J56" s="37"/>
      <c r="K56" s="41"/>
    </row>
    <row r="57" spans="1:14" ht="84.75" customHeight="1">
      <c r="A57" s="42">
        <v>1</v>
      </c>
      <c r="B57" s="133" t="s">
        <v>230</v>
      </c>
      <c r="C57" s="44" t="s">
        <v>225</v>
      </c>
      <c r="D57" s="45">
        <f>440*15</f>
        <v>6600</v>
      </c>
      <c r="E57" s="46"/>
      <c r="F57" s="45">
        <v>0</v>
      </c>
      <c r="G57" s="46"/>
      <c r="H57" s="55">
        <v>19</v>
      </c>
      <c r="I57" s="55"/>
      <c r="J57" s="55">
        <v>11.68</v>
      </c>
      <c r="K57" s="55">
        <v>0</v>
      </c>
    </row>
    <row r="58" spans="1:14" ht="106.5" customHeight="1">
      <c r="A58" s="42">
        <v>2</v>
      </c>
      <c r="B58" s="133" t="s">
        <v>226</v>
      </c>
      <c r="C58" s="44" t="s">
        <v>227</v>
      </c>
      <c r="D58" s="45">
        <f>300*15</f>
        <v>4500</v>
      </c>
      <c r="E58" s="46"/>
      <c r="F58" s="45">
        <v>0</v>
      </c>
      <c r="G58" s="46"/>
      <c r="H58" s="55">
        <v>17.5</v>
      </c>
      <c r="I58" s="55"/>
      <c r="J58" s="55">
        <v>11.6</v>
      </c>
      <c r="K58" s="55">
        <v>0</v>
      </c>
    </row>
    <row r="59" spans="1:14" ht="134.25" customHeight="1">
      <c r="A59" s="42">
        <v>3</v>
      </c>
      <c r="B59" s="133" t="s">
        <v>220</v>
      </c>
      <c r="C59" s="44" t="s">
        <v>228</v>
      </c>
      <c r="D59" s="45">
        <v>1940</v>
      </c>
      <c r="E59" s="46"/>
      <c r="F59" s="45">
        <v>0</v>
      </c>
      <c r="G59" s="46"/>
      <c r="H59" s="55">
        <v>4.22</v>
      </c>
      <c r="I59" s="55"/>
      <c r="J59" s="55">
        <v>4.0999999999999996</v>
      </c>
      <c r="K59" s="55">
        <v>0</v>
      </c>
    </row>
    <row r="60" spans="1:14" ht="19.5" customHeight="1">
      <c r="A60" s="42">
        <v>4</v>
      </c>
      <c r="B60" s="43" t="s">
        <v>115</v>
      </c>
      <c r="C60" s="44" t="s">
        <v>212</v>
      </c>
      <c r="D60" s="45">
        <v>17822</v>
      </c>
      <c r="E60" s="46"/>
      <c r="F60" s="55">
        <v>0</v>
      </c>
      <c r="G60" s="55"/>
      <c r="H60" s="55">
        <v>17.329999999999998</v>
      </c>
      <c r="I60" s="55"/>
      <c r="J60" s="55">
        <v>5.55</v>
      </c>
      <c r="K60" s="55">
        <v>0</v>
      </c>
    </row>
    <row r="61" spans="1:14" ht="30.75" customHeight="1">
      <c r="A61" s="42">
        <v>5</v>
      </c>
      <c r="B61" s="43" t="s">
        <v>116</v>
      </c>
      <c r="C61" s="44" t="s">
        <v>213</v>
      </c>
      <c r="D61" s="45">
        <v>34555</v>
      </c>
      <c r="E61" s="46"/>
      <c r="F61" s="55">
        <v>0</v>
      </c>
      <c r="G61" s="55"/>
      <c r="H61" s="55">
        <v>38.5</v>
      </c>
      <c r="I61" s="55"/>
      <c r="J61" s="55">
        <v>15.86</v>
      </c>
      <c r="K61" s="55">
        <v>0</v>
      </c>
    </row>
    <row r="62" spans="1:14" ht="34.5" customHeight="1">
      <c r="A62" s="42">
        <v>6</v>
      </c>
      <c r="B62" s="43" t="s">
        <v>117</v>
      </c>
      <c r="C62" s="44" t="s">
        <v>214</v>
      </c>
      <c r="D62" s="45">
        <v>32574</v>
      </c>
      <c r="E62" s="46"/>
      <c r="F62" s="55">
        <v>0</v>
      </c>
      <c r="G62" s="55"/>
      <c r="H62" s="55">
        <v>38.61</v>
      </c>
      <c r="I62" s="55"/>
      <c r="J62" s="55">
        <v>15.61</v>
      </c>
      <c r="K62" s="55">
        <v>0</v>
      </c>
    </row>
    <row r="63" spans="1:14" ht="15.75" customHeight="1">
      <c r="A63" s="116" t="s">
        <v>26</v>
      </c>
      <c r="B63" s="117"/>
      <c r="C63" s="39" t="s">
        <v>20</v>
      </c>
      <c r="D63" s="60">
        <f>SUM(D60:D62)</f>
        <v>84951</v>
      </c>
      <c r="E63" s="61"/>
      <c r="F63" s="60">
        <f>SUM(F60:F62)</f>
        <v>0</v>
      </c>
      <c r="G63" s="61"/>
      <c r="H63" s="60">
        <f>SUM(H60:H62)</f>
        <v>94.44</v>
      </c>
      <c r="I63" s="61"/>
      <c r="J63" s="60">
        <f>SUM(J60:J62)</f>
        <v>37.019999999999996</v>
      </c>
      <c r="K63" s="60">
        <f>SUM(K60:K62)</f>
        <v>0</v>
      </c>
    </row>
    <row r="64" spans="1:14" ht="15.75" customHeight="1">
      <c r="A64" s="122" t="s">
        <v>41</v>
      </c>
      <c r="B64" s="123"/>
      <c r="C64" s="63"/>
      <c r="D64" s="49">
        <f>D63+D55+D49+D37</f>
        <v>204419.8</v>
      </c>
      <c r="E64" s="50"/>
      <c r="F64" s="49">
        <f>F63+F55+F49+F37</f>
        <v>0</v>
      </c>
      <c r="G64" s="50"/>
      <c r="H64" s="49">
        <f>H63+H55+H49+H37</f>
        <v>726.48399999999992</v>
      </c>
      <c r="I64" s="50"/>
      <c r="J64" s="49">
        <f>J63+J55+J49+J37</f>
        <v>370.47944000000001</v>
      </c>
      <c r="K64" s="49">
        <f>K63+K55+K49+K37</f>
        <v>0</v>
      </c>
    </row>
    <row r="65" spans="1:14" ht="15.75" customHeight="1">
      <c r="A65" s="122" t="s">
        <v>34</v>
      </c>
      <c r="B65" s="123"/>
      <c r="C65" s="48"/>
      <c r="D65" s="49">
        <f>D64+D16</f>
        <v>441989.8</v>
      </c>
      <c r="E65" s="50"/>
      <c r="F65" s="49">
        <f>F64+F16</f>
        <v>154590</v>
      </c>
      <c r="G65" s="50"/>
      <c r="H65" s="49">
        <f>H64+H16</f>
        <v>976.48399999999992</v>
      </c>
      <c r="I65" s="50"/>
      <c r="J65" s="49">
        <f>J64+J16</f>
        <v>570.47944000000007</v>
      </c>
      <c r="K65" s="49">
        <f>K64+K16</f>
        <v>200</v>
      </c>
    </row>
    <row r="66" spans="1:14" ht="15.75" customHeight="1">
      <c r="A66" s="39">
        <v>3</v>
      </c>
      <c r="B66" s="40" t="s">
        <v>45</v>
      </c>
      <c r="C66" s="35"/>
      <c r="D66" s="53"/>
      <c r="E66" s="37"/>
      <c r="F66" s="53"/>
      <c r="G66" s="37"/>
      <c r="H66" s="37"/>
      <c r="I66" s="37"/>
      <c r="J66" s="37"/>
      <c r="K66" s="41"/>
    </row>
    <row r="67" spans="1:14" ht="46.5" customHeight="1">
      <c r="A67" s="42">
        <v>1</v>
      </c>
      <c r="B67" s="43" t="s">
        <v>59</v>
      </c>
      <c r="C67" s="44" t="s">
        <v>25</v>
      </c>
      <c r="D67" s="45">
        <v>3371000</v>
      </c>
      <c r="E67" s="46"/>
      <c r="F67" s="45">
        <v>2535526</v>
      </c>
      <c r="G67" s="46"/>
      <c r="H67" s="55">
        <v>1167.26</v>
      </c>
      <c r="I67" s="55"/>
      <c r="J67" s="55">
        <v>950.47</v>
      </c>
      <c r="K67" s="55">
        <v>44.78</v>
      </c>
    </row>
    <row r="68" spans="1:14" ht="45.75" customHeight="1">
      <c r="A68" s="42">
        <v>2</v>
      </c>
      <c r="B68" s="43" t="s">
        <v>55</v>
      </c>
      <c r="C68" s="44" t="s">
        <v>25</v>
      </c>
      <c r="D68" s="45">
        <v>2821000</v>
      </c>
      <c r="E68" s="46"/>
      <c r="F68" s="45">
        <v>2000000</v>
      </c>
      <c r="G68" s="46"/>
      <c r="H68" s="55">
        <v>458.22</v>
      </c>
      <c r="I68" s="55"/>
      <c r="J68" s="55">
        <v>360.2</v>
      </c>
      <c r="K68" s="55">
        <v>112.7</v>
      </c>
    </row>
    <row r="69" spans="1:14" ht="111" customHeight="1">
      <c r="A69" s="42">
        <v>3</v>
      </c>
      <c r="B69" s="43" t="s">
        <v>164</v>
      </c>
      <c r="C69" s="44" t="s">
        <v>25</v>
      </c>
      <c r="D69" s="45">
        <v>4274190</v>
      </c>
      <c r="E69" s="46"/>
      <c r="F69" s="45">
        <v>3800000</v>
      </c>
      <c r="G69" s="46"/>
      <c r="H69" s="55">
        <v>746.62</v>
      </c>
      <c r="I69" s="55"/>
      <c r="J69" s="55">
        <v>500.3</v>
      </c>
      <c r="K69" s="55">
        <v>699.5</v>
      </c>
    </row>
    <row r="70" spans="1:14" ht="53.25" customHeight="1">
      <c r="A70" s="42">
        <v>4</v>
      </c>
      <c r="B70" s="43" t="s">
        <v>56</v>
      </c>
      <c r="C70" s="44" t="s">
        <v>25</v>
      </c>
      <c r="D70" s="45">
        <v>700000</v>
      </c>
      <c r="E70" s="46"/>
      <c r="F70" s="45">
        <v>700000</v>
      </c>
      <c r="G70" s="46"/>
      <c r="H70" s="55">
        <v>126.88</v>
      </c>
      <c r="I70" s="55"/>
      <c r="J70" s="55">
        <v>50.6</v>
      </c>
      <c r="K70" s="55">
        <v>0</v>
      </c>
    </row>
    <row r="71" spans="1:14" ht="86.25" customHeight="1">
      <c r="A71" s="42">
        <v>5</v>
      </c>
      <c r="B71" s="43" t="s">
        <v>57</v>
      </c>
      <c r="C71" s="44" t="s">
        <v>25</v>
      </c>
      <c r="D71" s="45">
        <v>11512372</v>
      </c>
      <c r="E71" s="46"/>
      <c r="F71" s="45">
        <v>11041180</v>
      </c>
      <c r="G71" s="46"/>
      <c r="H71" s="55">
        <v>120.16</v>
      </c>
      <c r="I71" s="55"/>
      <c r="J71" s="55">
        <v>89.3</v>
      </c>
      <c r="K71" s="55">
        <v>54.66</v>
      </c>
    </row>
    <row r="72" spans="1:14" ht="54.75" customHeight="1">
      <c r="A72" s="42">
        <v>6</v>
      </c>
      <c r="B72" s="1" t="s">
        <v>96</v>
      </c>
      <c r="C72" s="44" t="s">
        <v>102</v>
      </c>
      <c r="D72" s="3">
        <v>468570.73</v>
      </c>
      <c r="E72" s="46"/>
      <c r="F72" s="45">
        <v>2535526</v>
      </c>
      <c r="G72" s="46"/>
      <c r="H72" s="55">
        <v>167.26</v>
      </c>
      <c r="I72" s="55"/>
      <c r="J72" s="55">
        <v>50.47</v>
      </c>
      <c r="K72" s="55">
        <v>44.78</v>
      </c>
    </row>
    <row r="73" spans="1:14" ht="54.75" customHeight="1">
      <c r="A73" s="42">
        <v>7</v>
      </c>
      <c r="B73" s="2" t="s">
        <v>97</v>
      </c>
      <c r="C73" s="44" t="s">
        <v>95</v>
      </c>
      <c r="D73" s="5">
        <v>416996.94</v>
      </c>
      <c r="E73" s="46"/>
      <c r="F73" s="3">
        <v>270035.07</v>
      </c>
      <c r="G73" s="46"/>
      <c r="H73" s="55">
        <v>258.22000000000003</v>
      </c>
      <c r="I73" s="55"/>
      <c r="J73" s="55">
        <v>60.2</v>
      </c>
      <c r="K73" s="55">
        <v>12.7</v>
      </c>
    </row>
    <row r="74" spans="1:14" ht="54.75" customHeight="1">
      <c r="A74" s="42">
        <v>8</v>
      </c>
      <c r="B74" s="2" t="s">
        <v>98</v>
      </c>
      <c r="C74" s="44" t="s">
        <v>103</v>
      </c>
      <c r="D74" s="4">
        <v>490217.94</v>
      </c>
      <c r="E74" s="46"/>
      <c r="F74" s="4">
        <v>326130.93</v>
      </c>
      <c r="G74" s="46"/>
      <c r="H74" s="55">
        <v>246.2</v>
      </c>
      <c r="I74" s="55"/>
      <c r="J74" s="55">
        <v>50.3</v>
      </c>
      <c r="K74" s="55">
        <v>9.5</v>
      </c>
    </row>
    <row r="75" spans="1:14" ht="54.75" customHeight="1">
      <c r="A75" s="42">
        <v>9</v>
      </c>
      <c r="B75" s="2" t="s">
        <v>99</v>
      </c>
      <c r="C75" s="44" t="s">
        <v>104</v>
      </c>
      <c r="D75" s="4">
        <v>332435.46999999997</v>
      </c>
      <c r="E75" s="46"/>
      <c r="F75" s="4">
        <v>219340.93</v>
      </c>
      <c r="G75" s="46"/>
      <c r="H75" s="55">
        <v>126.66</v>
      </c>
      <c r="I75" s="55"/>
      <c r="J75" s="55">
        <v>50.6</v>
      </c>
      <c r="K75" s="55">
        <v>11.6</v>
      </c>
    </row>
    <row r="76" spans="1:14" ht="54.75" customHeight="1">
      <c r="A76" s="42">
        <v>10</v>
      </c>
      <c r="B76" s="2" t="s">
        <v>100</v>
      </c>
      <c r="C76" s="44" t="s">
        <v>105</v>
      </c>
      <c r="D76" s="4">
        <v>480447.19</v>
      </c>
      <c r="E76" s="46"/>
      <c r="F76" s="4">
        <v>473132.25</v>
      </c>
      <c r="G76" s="46"/>
      <c r="H76" s="55">
        <v>120.16</v>
      </c>
      <c r="I76" s="55"/>
      <c r="J76" s="55">
        <v>89.3</v>
      </c>
      <c r="K76" s="55">
        <v>4.66</v>
      </c>
    </row>
    <row r="77" spans="1:14" ht="54.75" customHeight="1">
      <c r="A77" s="42">
        <v>11</v>
      </c>
      <c r="B77" s="2" t="s">
        <v>101</v>
      </c>
      <c r="C77" s="44" t="s">
        <v>106</v>
      </c>
      <c r="D77" s="4">
        <v>814528.65</v>
      </c>
      <c r="E77" s="46"/>
      <c r="F77" s="4">
        <v>538257.48</v>
      </c>
      <c r="G77" s="46"/>
      <c r="H77" s="55">
        <v>126.66</v>
      </c>
      <c r="I77" s="55"/>
      <c r="J77" s="55">
        <v>199.3</v>
      </c>
      <c r="K77" s="55">
        <v>24.66</v>
      </c>
    </row>
    <row r="78" spans="1:14">
      <c r="A78" s="116" t="s">
        <v>26</v>
      </c>
      <c r="B78" s="117"/>
      <c r="C78" s="39" t="s">
        <v>20</v>
      </c>
      <c r="D78" s="60">
        <f>SUM(D67:D77)</f>
        <v>25681758.920000002</v>
      </c>
      <c r="E78" s="61"/>
      <c r="F78" s="60">
        <f>SUM(F67:F77)</f>
        <v>24439128.66</v>
      </c>
      <c r="G78" s="61"/>
      <c r="H78" s="60">
        <f>SUM(H67:H77)</f>
        <v>3664.2999999999993</v>
      </c>
      <c r="I78" s="61"/>
      <c r="J78" s="60">
        <f>SUM(J67:J77)</f>
        <v>2451.0400000000004</v>
      </c>
      <c r="K78" s="60">
        <f>SUM(K67:K77)</f>
        <v>1019.54</v>
      </c>
    </row>
    <row r="79" spans="1:14">
      <c r="A79" s="39">
        <v>4</v>
      </c>
      <c r="B79" s="40" t="s">
        <v>48</v>
      </c>
      <c r="C79" s="35"/>
      <c r="D79" s="53"/>
      <c r="E79" s="37"/>
      <c r="F79" s="53"/>
      <c r="G79" s="37"/>
      <c r="H79" s="37"/>
      <c r="I79" s="37"/>
      <c r="J79" s="37"/>
      <c r="K79" s="41"/>
    </row>
    <row r="80" spans="1:14" s="65" customFormat="1" ht="88.5" customHeight="1">
      <c r="A80" s="42">
        <v>1</v>
      </c>
      <c r="B80" s="64" t="s">
        <v>163</v>
      </c>
      <c r="C80" s="44" t="s">
        <v>25</v>
      </c>
      <c r="D80" s="45">
        <v>9848</v>
      </c>
      <c r="E80" s="46"/>
      <c r="F80" s="45">
        <v>5252</v>
      </c>
      <c r="G80" s="55"/>
      <c r="H80" s="55">
        <v>6.12</v>
      </c>
      <c r="I80" s="55"/>
      <c r="J80" s="55">
        <v>4</v>
      </c>
      <c r="K80" s="55">
        <v>0</v>
      </c>
      <c r="N80" s="66"/>
    </row>
    <row r="81" spans="1:14" s="65" customFormat="1" ht="120" customHeight="1">
      <c r="A81" s="42">
        <v>2</v>
      </c>
      <c r="B81" s="64" t="s">
        <v>165</v>
      </c>
      <c r="C81" s="44" t="s">
        <v>25</v>
      </c>
      <c r="D81" s="45">
        <v>9848</v>
      </c>
      <c r="E81" s="46"/>
      <c r="F81" s="45">
        <v>5252</v>
      </c>
      <c r="G81" s="55"/>
      <c r="H81" s="55">
        <v>6.12</v>
      </c>
      <c r="I81" s="55"/>
      <c r="J81" s="55">
        <v>4</v>
      </c>
      <c r="K81" s="55">
        <v>0</v>
      </c>
      <c r="N81" s="66"/>
    </row>
    <row r="82" spans="1:14" s="65" customFormat="1" ht="120" customHeight="1">
      <c r="A82" s="42">
        <v>3</v>
      </c>
      <c r="B82" s="64" t="s">
        <v>166</v>
      </c>
      <c r="C82" s="44" t="s">
        <v>25</v>
      </c>
      <c r="D82" s="45">
        <v>235245</v>
      </c>
      <c r="E82" s="46"/>
      <c r="F82" s="45">
        <v>186961</v>
      </c>
      <c r="G82" s="55"/>
      <c r="H82" s="55">
        <v>53.46</v>
      </c>
      <c r="I82" s="55"/>
      <c r="J82" s="55">
        <v>12.11</v>
      </c>
      <c r="K82" s="55">
        <v>8.56</v>
      </c>
      <c r="N82" s="66"/>
    </row>
    <row r="83" spans="1:14" s="65" customFormat="1" ht="141" customHeight="1">
      <c r="A83" s="42">
        <v>4</v>
      </c>
      <c r="B83" s="64" t="s">
        <v>182</v>
      </c>
      <c r="C83" s="44" t="s">
        <v>25</v>
      </c>
      <c r="D83" s="45">
        <v>199346</v>
      </c>
      <c r="E83" s="46"/>
      <c r="F83" s="45">
        <v>132844</v>
      </c>
      <c r="G83" s="55"/>
      <c r="H83" s="55">
        <v>43.51</v>
      </c>
      <c r="I83" s="55"/>
      <c r="J83" s="55">
        <v>48</v>
      </c>
      <c r="K83" s="55">
        <v>14.55</v>
      </c>
      <c r="N83" s="66"/>
    </row>
    <row r="84" spans="1:14" s="65" customFormat="1" ht="94.5" customHeight="1">
      <c r="A84" s="42">
        <v>5</v>
      </c>
      <c r="B84" s="64" t="s">
        <v>168</v>
      </c>
      <c r="C84" s="44" t="s">
        <v>25</v>
      </c>
      <c r="D84" s="45">
        <v>9776</v>
      </c>
      <c r="E84" s="46"/>
      <c r="F84" s="45">
        <v>5252</v>
      </c>
      <c r="G84" s="46"/>
      <c r="H84" s="55">
        <v>6.71</v>
      </c>
      <c r="I84" s="46"/>
      <c r="J84" s="46">
        <v>4</v>
      </c>
      <c r="K84" s="46">
        <v>0</v>
      </c>
      <c r="N84" s="66"/>
    </row>
    <row r="85" spans="1:14" s="65" customFormat="1" ht="198.75" customHeight="1">
      <c r="A85" s="42">
        <v>6</v>
      </c>
      <c r="B85" s="64" t="s">
        <v>169</v>
      </c>
      <c r="C85" s="44" t="s">
        <v>25</v>
      </c>
      <c r="D85" s="45">
        <v>9776</v>
      </c>
      <c r="E85" s="46"/>
      <c r="F85" s="45">
        <v>5252</v>
      </c>
      <c r="G85" s="46"/>
      <c r="H85" s="55">
        <v>6.71</v>
      </c>
      <c r="I85" s="46"/>
      <c r="J85" s="46">
        <v>4</v>
      </c>
      <c r="K85" s="46">
        <v>0</v>
      </c>
      <c r="N85" s="66"/>
    </row>
    <row r="86" spans="1:14" s="65" customFormat="1" ht="143.25" customHeight="1">
      <c r="A86" s="42">
        <v>7</v>
      </c>
      <c r="B86" s="64" t="s">
        <v>170</v>
      </c>
      <c r="C86" s="44" t="s">
        <v>25</v>
      </c>
      <c r="D86" s="45">
        <v>9776</v>
      </c>
      <c r="E86" s="46"/>
      <c r="F86" s="45">
        <v>5252</v>
      </c>
      <c r="G86" s="46"/>
      <c r="H86" s="55">
        <v>6.71</v>
      </c>
      <c r="I86" s="46"/>
      <c r="J86" s="46">
        <v>4</v>
      </c>
      <c r="K86" s="46">
        <v>0</v>
      </c>
      <c r="N86" s="66"/>
    </row>
    <row r="87" spans="1:14" s="65" customFormat="1" ht="132" customHeight="1">
      <c r="A87" s="42">
        <v>8</v>
      </c>
      <c r="B87" s="64" t="s">
        <v>171</v>
      </c>
      <c r="C87" s="44" t="s">
        <v>25</v>
      </c>
      <c r="D87" s="45">
        <v>9776</v>
      </c>
      <c r="E87" s="46"/>
      <c r="F87" s="45">
        <v>5252</v>
      </c>
      <c r="G87" s="46"/>
      <c r="H87" s="55">
        <v>6.71</v>
      </c>
      <c r="I87" s="46"/>
      <c r="J87" s="46">
        <v>4</v>
      </c>
      <c r="K87" s="46">
        <v>0</v>
      </c>
      <c r="N87" s="66"/>
    </row>
    <row r="88" spans="1:14" s="65" customFormat="1" ht="132" customHeight="1">
      <c r="A88" s="42">
        <v>9</v>
      </c>
      <c r="B88" s="64" t="s">
        <v>172</v>
      </c>
      <c r="C88" s="44" t="s">
        <v>25</v>
      </c>
      <c r="D88" s="45">
        <v>9776</v>
      </c>
      <c r="E88" s="46"/>
      <c r="F88" s="45">
        <v>5252</v>
      </c>
      <c r="G88" s="46"/>
      <c r="H88" s="55">
        <v>6.71</v>
      </c>
      <c r="I88" s="46"/>
      <c r="J88" s="46">
        <v>4</v>
      </c>
      <c r="K88" s="46">
        <v>0</v>
      </c>
      <c r="N88" s="66"/>
    </row>
    <row r="89" spans="1:14" s="65" customFormat="1" ht="108.75" customHeight="1">
      <c r="A89" s="42">
        <v>10</v>
      </c>
      <c r="B89" s="64" t="s">
        <v>173</v>
      </c>
      <c r="C89" s="44" t="s">
        <v>25</v>
      </c>
      <c r="D89" s="45">
        <v>9776</v>
      </c>
      <c r="E89" s="46"/>
      <c r="F89" s="45">
        <v>5252</v>
      </c>
      <c r="G89" s="46"/>
      <c r="H89" s="55">
        <v>6.71</v>
      </c>
      <c r="I89" s="46"/>
      <c r="J89" s="46">
        <v>4</v>
      </c>
      <c r="K89" s="46">
        <v>0</v>
      </c>
      <c r="N89" s="66"/>
    </row>
    <row r="90" spans="1:14" s="65" customFormat="1" ht="84" customHeight="1">
      <c r="A90" s="42">
        <v>11</v>
      </c>
      <c r="B90" s="64" t="s">
        <v>174</v>
      </c>
      <c r="C90" s="44" t="s">
        <v>25</v>
      </c>
      <c r="D90" s="45">
        <v>9776</v>
      </c>
      <c r="E90" s="46"/>
      <c r="F90" s="45">
        <v>5252</v>
      </c>
      <c r="G90" s="46"/>
      <c r="H90" s="55">
        <v>6.71</v>
      </c>
      <c r="I90" s="46"/>
      <c r="J90" s="46">
        <v>4</v>
      </c>
      <c r="K90" s="46">
        <v>0</v>
      </c>
      <c r="N90" s="66"/>
    </row>
    <row r="91" spans="1:14" s="65" customFormat="1" ht="132" customHeight="1">
      <c r="A91" s="42">
        <v>12</v>
      </c>
      <c r="B91" s="64" t="s">
        <v>175</v>
      </c>
      <c r="C91" s="44" t="s">
        <v>25</v>
      </c>
      <c r="D91" s="45">
        <v>9776</v>
      </c>
      <c r="E91" s="46"/>
      <c r="F91" s="45">
        <v>5252</v>
      </c>
      <c r="G91" s="46"/>
      <c r="H91" s="55">
        <v>6.71</v>
      </c>
      <c r="I91" s="46"/>
      <c r="J91" s="46">
        <v>4</v>
      </c>
      <c r="K91" s="46">
        <v>0</v>
      </c>
      <c r="N91" s="66"/>
    </row>
    <row r="92" spans="1:14" s="65" customFormat="1" ht="82.5" customHeight="1">
      <c r="A92" s="42">
        <v>13</v>
      </c>
      <c r="B92" s="64" t="s">
        <v>176</v>
      </c>
      <c r="C92" s="44" t="s">
        <v>25</v>
      </c>
      <c r="D92" s="45">
        <v>9776</v>
      </c>
      <c r="E92" s="46"/>
      <c r="F92" s="45">
        <v>5252</v>
      </c>
      <c r="G92" s="46"/>
      <c r="H92" s="55">
        <v>6.71</v>
      </c>
      <c r="I92" s="46"/>
      <c r="J92" s="46">
        <v>4</v>
      </c>
      <c r="K92" s="46">
        <v>0</v>
      </c>
      <c r="N92" s="66"/>
    </row>
    <row r="93" spans="1:14" s="65" customFormat="1" ht="82.5" customHeight="1">
      <c r="A93" s="42">
        <v>14</v>
      </c>
      <c r="B93" s="64" t="s">
        <v>177</v>
      </c>
      <c r="C93" s="44" t="s">
        <v>25</v>
      </c>
      <c r="D93" s="45">
        <v>9848</v>
      </c>
      <c r="E93" s="46"/>
      <c r="F93" s="45">
        <v>5281</v>
      </c>
      <c r="G93" s="46"/>
      <c r="H93" s="55">
        <v>6.71</v>
      </c>
      <c r="I93" s="46"/>
      <c r="J93" s="46">
        <v>4</v>
      </c>
      <c r="K93" s="46">
        <v>0</v>
      </c>
      <c r="N93" s="66"/>
    </row>
    <row r="94" spans="1:14" s="65" customFormat="1" ht="84" customHeight="1">
      <c r="A94" s="42">
        <v>15</v>
      </c>
      <c r="B94" s="64" t="s">
        <v>178</v>
      </c>
      <c r="C94" s="44" t="s">
        <v>25</v>
      </c>
      <c r="D94" s="45">
        <v>9776</v>
      </c>
      <c r="E94" s="46"/>
      <c r="F94" s="45">
        <v>5252</v>
      </c>
      <c r="G94" s="46"/>
      <c r="H94" s="55">
        <v>6.71</v>
      </c>
      <c r="I94" s="46"/>
      <c r="J94" s="46">
        <v>4</v>
      </c>
      <c r="K94" s="46">
        <v>0</v>
      </c>
      <c r="N94" s="66"/>
    </row>
    <row r="95" spans="1:14" s="65" customFormat="1" ht="132" customHeight="1">
      <c r="A95" s="42">
        <v>16</v>
      </c>
      <c r="B95" s="64" t="s">
        <v>179</v>
      </c>
      <c r="C95" s="44" t="s">
        <v>25</v>
      </c>
      <c r="D95" s="45">
        <v>9848</v>
      </c>
      <c r="E95" s="46"/>
      <c r="F95" s="45">
        <v>5281</v>
      </c>
      <c r="G95" s="46"/>
      <c r="H95" s="55">
        <v>6.71</v>
      </c>
      <c r="I95" s="46"/>
      <c r="J95" s="46">
        <v>4</v>
      </c>
      <c r="K95" s="46">
        <v>0</v>
      </c>
      <c r="N95" s="66"/>
    </row>
    <row r="96" spans="1:14" s="65" customFormat="1" ht="108.75" customHeight="1">
      <c r="A96" s="42">
        <v>17</v>
      </c>
      <c r="B96" s="64" t="s">
        <v>180</v>
      </c>
      <c r="C96" s="44" t="s">
        <v>25</v>
      </c>
      <c r="D96" s="45">
        <v>9776</v>
      </c>
      <c r="E96" s="46"/>
      <c r="F96" s="45">
        <v>5252</v>
      </c>
      <c r="G96" s="46"/>
      <c r="H96" s="55">
        <v>6.71</v>
      </c>
      <c r="I96" s="46"/>
      <c r="J96" s="46">
        <v>4</v>
      </c>
      <c r="K96" s="46">
        <v>0</v>
      </c>
      <c r="N96" s="66"/>
    </row>
    <row r="97" spans="1:14" s="65" customFormat="1" ht="108.75" customHeight="1">
      <c r="A97" s="42">
        <v>18</v>
      </c>
      <c r="B97" s="64" t="s">
        <v>184</v>
      </c>
      <c r="C97" s="44" t="s">
        <v>25</v>
      </c>
      <c r="D97" s="45">
        <v>769690</v>
      </c>
      <c r="E97" s="46"/>
      <c r="F97" s="45">
        <v>554521</v>
      </c>
      <c r="G97" s="46"/>
      <c r="H97" s="47">
        <v>266.94</v>
      </c>
      <c r="I97" s="46"/>
      <c r="J97" s="46">
        <v>266</v>
      </c>
      <c r="K97" s="46">
        <v>55</v>
      </c>
      <c r="N97" s="66"/>
    </row>
    <row r="98" spans="1:14" s="65" customFormat="1" ht="84" customHeight="1">
      <c r="A98" s="42">
        <v>19</v>
      </c>
      <c r="B98" s="64" t="s">
        <v>181</v>
      </c>
      <c r="C98" s="44" t="s">
        <v>25</v>
      </c>
      <c r="D98" s="45">
        <v>9776</v>
      </c>
      <c r="E98" s="46"/>
      <c r="F98" s="45">
        <v>5252</v>
      </c>
      <c r="G98" s="46"/>
      <c r="H98" s="55">
        <v>6.71</v>
      </c>
      <c r="I98" s="46"/>
      <c r="J98" s="46">
        <v>4</v>
      </c>
      <c r="K98" s="46">
        <v>0</v>
      </c>
      <c r="N98" s="66"/>
    </row>
    <row r="99" spans="1:14">
      <c r="A99" s="116" t="s">
        <v>26</v>
      </c>
      <c r="B99" s="117"/>
      <c r="C99" s="39" t="s">
        <v>20</v>
      </c>
      <c r="D99" s="60">
        <f>SUM(D80:D98)</f>
        <v>1360985</v>
      </c>
      <c r="E99" s="61"/>
      <c r="F99" s="60">
        <f>SUM(F80:F98)</f>
        <v>958416</v>
      </c>
      <c r="G99" s="61"/>
      <c r="H99" s="60">
        <f>SUM(H80:H98)</f>
        <v>470.09000000000009</v>
      </c>
      <c r="I99" s="61"/>
      <c r="J99" s="60">
        <f>SUM(J80:J98)</f>
        <v>390.11</v>
      </c>
      <c r="K99" s="60">
        <f>SUM(K80:K98)</f>
        <v>78.11</v>
      </c>
    </row>
    <row r="100" spans="1:14">
      <c r="A100" s="122" t="s">
        <v>60</v>
      </c>
      <c r="B100" s="123"/>
      <c r="C100" s="63"/>
      <c r="D100" s="49">
        <f>D99+D78+D65</f>
        <v>27484733.720000003</v>
      </c>
      <c r="E100" s="50"/>
      <c r="F100" s="49">
        <f>F99+F78+F65</f>
        <v>25552134.66</v>
      </c>
      <c r="G100" s="50"/>
      <c r="H100" s="49">
        <f>H99+H78+H65</f>
        <v>5110.8739999999998</v>
      </c>
      <c r="I100" s="50"/>
      <c r="J100" s="49">
        <f>J99+J78+J65</f>
        <v>3411.6294400000006</v>
      </c>
      <c r="K100" s="49">
        <f>K99+K78+K65</f>
        <v>1297.6499999999999</v>
      </c>
    </row>
    <row r="101" spans="1:14">
      <c r="A101" s="24"/>
      <c r="B101" s="30"/>
      <c r="C101" s="24"/>
      <c r="D101" s="25"/>
      <c r="E101" s="25"/>
      <c r="F101" s="25"/>
      <c r="G101" s="25"/>
      <c r="H101" s="25"/>
      <c r="I101" s="25"/>
      <c r="J101" s="25"/>
      <c r="K101" s="25"/>
    </row>
    <row r="102" spans="1:14" ht="15">
      <c r="A102" s="24"/>
      <c r="B102" s="67" t="s">
        <v>69</v>
      </c>
      <c r="C102" s="24"/>
      <c r="D102" s="25"/>
      <c r="E102" s="25"/>
      <c r="F102" s="25"/>
      <c r="G102" s="25"/>
      <c r="H102" s="25"/>
      <c r="I102" s="25"/>
      <c r="J102" s="25"/>
      <c r="K102" s="25"/>
    </row>
    <row r="103" spans="1:14" s="28" customFormat="1" ht="15" customHeight="1">
      <c r="A103" s="124" t="s">
        <v>38</v>
      </c>
      <c r="B103" s="124"/>
      <c r="C103" s="68"/>
      <c r="D103" s="69" t="s">
        <v>42</v>
      </c>
      <c r="E103" s="70"/>
      <c r="F103" s="70"/>
      <c r="G103" s="70"/>
      <c r="H103" s="70"/>
      <c r="I103" s="70"/>
      <c r="J103" s="70"/>
      <c r="K103" s="70"/>
      <c r="N103" s="29"/>
    </row>
    <row r="104" spans="1:14" s="28" customFormat="1" ht="15">
      <c r="A104" s="71"/>
      <c r="B104" s="67"/>
      <c r="C104" s="71"/>
      <c r="D104" s="70"/>
      <c r="E104" s="70"/>
      <c r="F104" s="70"/>
      <c r="G104" s="70"/>
      <c r="H104" s="70"/>
      <c r="I104" s="70"/>
      <c r="J104" s="70"/>
      <c r="K104" s="70"/>
      <c r="N104" s="29"/>
    </row>
    <row r="105" spans="1:14" s="28" customFormat="1" ht="15">
      <c r="A105" s="68"/>
      <c r="B105" s="72" t="s">
        <v>61</v>
      </c>
      <c r="C105" s="68"/>
      <c r="D105" s="72" t="s">
        <v>62</v>
      </c>
      <c r="E105" s="73"/>
      <c r="F105" s="73"/>
      <c r="G105" s="73"/>
      <c r="H105" s="73"/>
      <c r="I105" s="73"/>
      <c r="J105" s="73"/>
      <c r="K105" s="73"/>
      <c r="N105" s="29"/>
    </row>
  </sheetData>
  <mergeCells count="23">
    <mergeCell ref="A49:B49"/>
    <mergeCell ref="A55:B55"/>
    <mergeCell ref="A37:B37"/>
    <mergeCell ref="A1:B1"/>
    <mergeCell ref="A3:B3"/>
    <mergeCell ref="A16:B16"/>
    <mergeCell ref="H3:I3"/>
    <mergeCell ref="J4:K4"/>
    <mergeCell ref="A6:B6"/>
    <mergeCell ref="A9:K9"/>
    <mergeCell ref="A11:A12"/>
    <mergeCell ref="B11:B12"/>
    <mergeCell ref="C11:C12"/>
    <mergeCell ref="F11:G11"/>
    <mergeCell ref="H11:K11"/>
    <mergeCell ref="D11:E11"/>
    <mergeCell ref="A99:B99"/>
    <mergeCell ref="A100:B100"/>
    <mergeCell ref="A103:B103"/>
    <mergeCell ref="A63:B63"/>
    <mergeCell ref="A64:B64"/>
    <mergeCell ref="A65:B65"/>
    <mergeCell ref="A78:B78"/>
  </mergeCells>
  <pageMargins left="0.31496062992125984" right="0.23622047244094491" top="0.19685039370078741" bottom="0.23622047244094491" header="0.31496062992125984" footer="0.31496062992125984"/>
  <pageSetup paperSize="9" scale="80" orientation="portrait" horizontalDpi="180" verticalDpi="180" r:id="rId1"/>
  <rowBreaks count="2" manualBreakCount="2">
    <brk id="37" max="10" man="1"/>
    <brk id="60" max="10" man="1"/>
  </rowBreaks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37"/>
  <sheetViews>
    <sheetView workbookViewId="0">
      <selection sqref="A1:XFD1048576"/>
    </sheetView>
  </sheetViews>
  <sheetFormatPr defaultRowHeight="15"/>
  <sheetData>
    <row r="1" spans="1:1">
      <c r="A1" s="6"/>
    </row>
    <row r="2" spans="1:1">
      <c r="A2" s="6"/>
    </row>
    <row r="3" spans="1:1">
      <c r="A3" s="6"/>
    </row>
    <row r="15" spans="1:1">
      <c r="A15" s="6"/>
    </row>
    <row r="16" spans="1:1">
      <c r="A16" s="6"/>
    </row>
    <row r="17" spans="1:1">
      <c r="A17" s="6"/>
    </row>
    <row r="27" spans="1:1">
      <c r="A27" s="6"/>
    </row>
    <row r="28" spans="1:1">
      <c r="A28" s="6"/>
    </row>
    <row r="29" spans="1:1">
      <c r="A29" s="6"/>
    </row>
    <row r="37" spans="1:1">
      <c r="A37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ТП</vt:lpstr>
      <vt:lpstr>ВЛ</vt:lpstr>
      <vt:lpstr>Лист1</vt:lpstr>
      <vt:lpstr>ВЛ!Область_печати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2023-06-30T04:52:28Z</dcterms:modified>
</cp:coreProperties>
</file>