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П" sheetId="1" r:id="rId1"/>
    <sheet name="ВЛ" sheetId="2" r:id="rId2"/>
  </sheets>
  <definedNames>
    <definedName name="_xlnm.Print_Area" localSheetId="1">ВЛ!$A$1:$K$81</definedName>
    <definedName name="_xlnm.Print_Area" localSheetId="0">ТП!$A$1:$K$93</definedName>
  </definedNames>
  <calcPr calcId="124519"/>
</workbook>
</file>

<file path=xl/calcChain.xml><?xml version="1.0" encoding="utf-8"?>
<calcChain xmlns="http://schemas.openxmlformats.org/spreadsheetml/2006/main">
  <c r="H19" i="2"/>
  <c r="H22"/>
  <c r="D22"/>
  <c r="D19"/>
  <c r="J45" l="1"/>
  <c r="J44"/>
  <c r="J43"/>
  <c r="J42"/>
  <c r="H45"/>
  <c r="H44"/>
  <c r="H43"/>
  <c r="H42"/>
  <c r="J30" l="1"/>
  <c r="J29"/>
  <c r="J28"/>
  <c r="J27"/>
  <c r="J26"/>
  <c r="J25"/>
  <c r="J24"/>
  <c r="J23"/>
  <c r="J22"/>
  <c r="J21"/>
  <c r="J20"/>
  <c r="J19"/>
  <c r="H30"/>
  <c r="H29"/>
  <c r="H28"/>
  <c r="H27"/>
  <c r="H26"/>
  <c r="H25"/>
  <c r="H24"/>
  <c r="H23"/>
  <c r="H21"/>
  <c r="H20"/>
  <c r="J49" l="1"/>
  <c r="J37"/>
  <c r="H37"/>
  <c r="J36"/>
  <c r="H36"/>
  <c r="H35"/>
  <c r="K82" i="1" l="1"/>
  <c r="J82"/>
  <c r="H82"/>
  <c r="F82"/>
  <c r="D82"/>
  <c r="K57"/>
  <c r="J57"/>
  <c r="H57"/>
  <c r="F57"/>
  <c r="D57"/>
  <c r="K46" i="2" l="1"/>
  <c r="F46"/>
  <c r="K40"/>
  <c r="D40"/>
  <c r="F40"/>
  <c r="J39"/>
  <c r="H39"/>
  <c r="H38"/>
  <c r="J34"/>
  <c r="H34"/>
  <c r="J33"/>
  <c r="H33"/>
  <c r="K16"/>
  <c r="J16"/>
  <c r="J50"/>
  <c r="K31"/>
  <c r="J40" l="1"/>
  <c r="J46"/>
  <c r="H46"/>
  <c r="D46"/>
  <c r="D31"/>
  <c r="H40"/>
  <c r="K75"/>
  <c r="J75"/>
  <c r="H75"/>
  <c r="F75"/>
  <c r="D75"/>
  <c r="K66" l="1"/>
  <c r="J66"/>
  <c r="H66"/>
  <c r="F66"/>
  <c r="D66"/>
  <c r="K51" l="1"/>
  <c r="K52" s="1"/>
  <c r="K53" s="1"/>
  <c r="J51"/>
  <c r="H51"/>
  <c r="F51"/>
  <c r="D51"/>
  <c r="D52" s="1"/>
  <c r="J31"/>
  <c r="H31"/>
  <c r="F31"/>
  <c r="J52" l="1"/>
  <c r="H52"/>
  <c r="F52"/>
  <c r="K76"/>
  <c r="K65" i="1"/>
  <c r="J65"/>
  <c r="H65"/>
  <c r="F65"/>
  <c r="D65"/>
  <c r="J53" i="2" l="1"/>
  <c r="J76" s="1"/>
  <c r="H16"/>
  <c r="H53" s="1"/>
  <c r="F16"/>
  <c r="F53" s="1"/>
  <c r="D16"/>
  <c r="D53" s="1"/>
  <c r="K87" i="1"/>
  <c r="J87"/>
  <c r="H87"/>
  <c r="F87"/>
  <c r="D87"/>
  <c r="J43"/>
  <c r="K51"/>
  <c r="K58" s="1"/>
  <c r="K59" s="1"/>
  <c r="J51"/>
  <c r="K43"/>
  <c r="K39"/>
  <c r="J39"/>
  <c r="K35"/>
  <c r="J35"/>
  <c r="H43"/>
  <c r="H39"/>
  <c r="H51"/>
  <c r="H35"/>
  <c r="H16"/>
  <c r="F51"/>
  <c r="F43"/>
  <c r="F39"/>
  <c r="F35"/>
  <c r="F16"/>
  <c r="D35"/>
  <c r="D51"/>
  <c r="D39"/>
  <c r="D43"/>
  <c r="D16"/>
  <c r="H58" l="1"/>
  <c r="H59" s="1"/>
  <c r="J58"/>
  <c r="J59" s="1"/>
  <c r="F58"/>
  <c r="F59" s="1"/>
  <c r="D58"/>
  <c r="D59" s="1"/>
  <c r="D88" s="1"/>
  <c r="D76" i="2"/>
  <c r="F76"/>
  <c r="H76"/>
  <c r="K88" i="1"/>
  <c r="J88"/>
  <c r="H88"/>
  <c r="F88"/>
</calcChain>
</file>

<file path=xl/sharedStrings.xml><?xml version="1.0" encoding="utf-8"?>
<sst xmlns="http://schemas.openxmlformats.org/spreadsheetml/2006/main" count="305" uniqueCount="190">
  <si>
    <t>"СОГЛАСОВАНО"</t>
  </si>
  <si>
    <t>"УТВЕРЖДАЮ"</t>
  </si>
  <si>
    <t>Главный инженер</t>
  </si>
  <si>
    <t>Тухбатуллин И.Г.</t>
  </si>
  <si>
    <t>Начальник ПЭО</t>
  </si>
  <si>
    <t>Хамзина Е.Ф.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</si>
  <si>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</si>
  <si>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</si>
  <si>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</si>
  <si>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</si>
  <si>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</si>
  <si>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</si>
  <si>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</si>
  <si>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</si>
  <si>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</si>
  <si>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</si>
  <si>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</si>
  <si>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</si>
  <si>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</si>
  <si>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</si>
  <si>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</si>
  <si>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</si>
  <si>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1.1</t>
  </si>
  <si>
    <t>Силовые трансформаторы</t>
  </si>
  <si>
    <t>1.1.1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</si>
  <si>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</si>
  <si>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</si>
  <si>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</si>
  <si>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</si>
  <si>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</si>
  <si>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</si>
  <si>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</si>
  <si>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</si>
  <si>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</si>
  <si>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Итого текущий и капитальный ремонт:</t>
  </si>
  <si>
    <t>Ремонт КЛ-0,4кВ по дефектам</t>
  </si>
  <si>
    <t>Ремонт КЛ-6/10кВ по дефектам</t>
  </si>
  <si>
    <t>Асфальтирование перекопов</t>
  </si>
  <si>
    <t>Начальник ПТО</t>
  </si>
  <si>
    <t>Ревизия и наладка РЗА</t>
  </si>
  <si>
    <t>РП-4</t>
  </si>
  <si>
    <t>ТП-130</t>
  </si>
  <si>
    <t>Всего кап.ремонт: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</si>
  <si>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</si>
  <si>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</si>
  <si>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</si>
  <si>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</si>
  <si>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</si>
  <si>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Электроснабжение ТЦ «Добрино» по адресу: РБ, г. Октябрьский, ул. Космонавтов, д.32/4, кадастровый номер 02:57:020403:271 (РП-6кВ-1шт, Строительство КЛ-6кВ ААБ-3х120 L-0,8км)</t>
  </si>
  <si>
    <t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</t>
  </si>
  <si>
    <t>Реконструкция сетей электроснабжения проходящих по территории 33 мкр. ГО г.Октябрьский РБ. (2КЛ-10кВ АСБу-3х185 L=1,85км, БКТП-1шт)</t>
  </si>
  <si>
    <t>Тех.присоединение 2023</t>
  </si>
  <si>
    <t xml:space="preserve">Капитальный ремонт ОС </t>
  </si>
  <si>
    <t xml:space="preserve">Текущий ремонт ОС </t>
  </si>
  <si>
    <t>Капитальный ремонт ОС</t>
  </si>
  <si>
    <t>Воздушные линии</t>
  </si>
  <si>
    <t>Текущий ремонт ОС</t>
  </si>
  <si>
    <t>2.2.</t>
  </si>
  <si>
    <t>Электроснабжение базовой станции связи (БС) Октябрьский в Туймазинском районе</t>
  </si>
  <si>
    <t>Замена приборов учета эл/энергии потребителей в целях исполнения ФЗ №522 от 27.12.2018г.</t>
  </si>
  <si>
    <t>Реконструкция сетей электроснабжения проходящих по территории 33 мкр. ГО г.Октябрьский РБ. (2КЛ-10кВ АСБу-3х185 L=1,85км, БКТП-1шт, ВЛЗ-10кВ СИП3-1х50 L=0,07м, КСО-366-1шт, КСО-298-1шт)</t>
  </si>
  <si>
    <r>
      <t xml:space="preserve"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63кВА-1шт). </t>
    </r>
    <r>
      <rPr>
        <b/>
        <sz val="9"/>
        <rFont val="Arial"/>
        <family val="2"/>
        <charset val="204"/>
      </rPr>
      <t>ЗП-369,402,691</t>
    </r>
  </si>
  <si>
    <t>Мухаметзянов Азат Минифанилович
Индивидуальный садовый дом, расположенный по адресу: РБ, г. Октябрьский, СДТ «Ручеек», участок 5. ЗП-492 от 30.06.2022г.</t>
  </si>
  <si>
    <t>Мударисов Наиль Нурлыгаянович
Индивидуальный садовый дом, расположенный по адресу: РБ, г. Октябрьский, сдт «Девон», участок № 223. ЗП-585 от 17.10.2022г</t>
  </si>
  <si>
    <t>Захарова Лейсан Валерьевна
Индивидуальный садовый дом, расположенный по адресу: РБ, г. Октябрьский, сдт «Девон», участок № 222. ЗП-586 от 17.10.2022г. (согласно ЗП-585)</t>
  </si>
  <si>
    <t>Матвеев Эдуард Камилевич
садовый дом, расположенный по адресу: РБ, г. Октябрьский, К/с «Нефтяник, уч. 29, кадастровый номер 02:57:020602:186. ЗП-610 от 07.11.2022г</t>
  </si>
  <si>
    <t>Столяр Александр Владимирович
Садовый дом, расположенный по адресу: г. Октябрьский, СДТ «Девон», уч. 220, кадастровый номер 02:57:030703:387. ЗП-617 от 14.11.2022</t>
  </si>
  <si>
    <t>Маркина Надежда Владимировна
Индивидуальный жилой дом, расположенный по адресу: РБ, г. Октябрьский, сдт «Дружба-2», кадастровый номер 02:57:050404:356. ЗП-646 от 24.11.2022</t>
  </si>
  <si>
    <t>Электроснабжение участков под ИЖС по адресу 2-й проезд Кооперативной. Строительство КТП, ТМГ</t>
  </si>
  <si>
    <t xml:space="preserve">Электроснабжение участков под ИЖС по адресу 2-й проезд Кооперативной. 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</si>
  <si>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</si>
  <si>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</si>
  <si>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</si>
  <si>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</si>
  <si>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ТО-2 Воздушные линии 0,4кВ (с отключениями)</t>
  </si>
  <si>
    <t>ТО-1 Воздушные линии 6/10кВ (обходы и осмотры)</t>
  </si>
  <si>
    <t>2.3.</t>
  </si>
  <si>
    <t>ТО-2 Воздушные линии 6/10кВ. Замена РВО (Испытание,замена) (с отключениями)</t>
  </si>
  <si>
    <t>2.4.</t>
  </si>
  <si>
    <t>Составил:</t>
  </si>
  <si>
    <t>План работ по участку  ВЛ на Июнь  2023 г.</t>
  </si>
  <si>
    <t>ТП-067/ф.Гоголя,ф.Мира,УО,ф.Чапаева,ф.Котельная, ф.Дом престар</t>
  </si>
  <si>
    <t>ТП-111/ф.Аксакова</t>
  </si>
  <si>
    <t>ТП-176/ф.Кооперативная,ф.Рабочая</t>
  </si>
  <si>
    <t>ТП-193/ф.Рынок,ф.Теплица,ф.Совхозная,ф.Котельная</t>
  </si>
  <si>
    <t>ТП-202/ф.Тинчурина,ф.Кадырова</t>
  </si>
  <si>
    <t>ТП-52/ф.Р.Нигмати,ф.Кооперативная нечет</t>
  </si>
  <si>
    <t>ТП-075/ф.Гараж</t>
  </si>
  <si>
    <t>ТП-089/ф.Свобода,ф.Котельная,ф.Муллакамыш</t>
  </si>
  <si>
    <t>ТП-105/ф.Аксакова-Пирогова, ф.Кувыкина, .Уралсиб, ф.Справочная ГАИ  ф.Абдулин сервис, ф.УРАЛСИБ</t>
  </si>
  <si>
    <t>ТП-118/ф.Кызыл Маяк/кольцоул.Кызыл Маяк,     ф.Партизанская,ф.Мечеть</t>
  </si>
  <si>
    <t>ТП-152/ф.Светофор</t>
  </si>
  <si>
    <t>ТП-175/ф.Жукова,ф.Каримова</t>
  </si>
  <si>
    <t>ТП-207/ф.ИП Юнусов</t>
  </si>
  <si>
    <t>ТП-241/ф.40мкр,ф.В.Ионова;Н.Разгоняева-левая, ф.Кривошеева-лева,ф.Н.Разгоняева-правая</t>
  </si>
  <si>
    <t>РП-10/ф.Светофор</t>
  </si>
  <si>
    <t>ф.12-09/ к ТП-519 (100м) РЛНД 519/12-09</t>
  </si>
  <si>
    <t>ф.12-16/ТП-077,ТП-147</t>
  </si>
  <si>
    <t>ф.12-18/к СТП-181, ТП-049, ТП-177, ТП-188, ТП-202</t>
  </si>
  <si>
    <t>ф.12-21/к ТП -149,ТП- 249, ТП-219, ТП-237</t>
  </si>
  <si>
    <t>ф.711-07/от п/ст 711  Якшеево до ТП-8, ТП-9, ТП-13, ТП-12,</t>
  </si>
  <si>
    <t>Ремонт ТМ-1000кВА</t>
  </si>
  <si>
    <t>ТО-1 ТП-03</t>
  </si>
  <si>
    <t>ТО-1 ТП-031</t>
  </si>
  <si>
    <t>ТО-1 ТП-035</t>
  </si>
  <si>
    <t>ТО-1 ТП-43</t>
  </si>
  <si>
    <t>ТО-1 ТП-067</t>
  </si>
  <si>
    <t>ТО-1 ТП-111</t>
  </si>
  <si>
    <t>ТО-1 ТП-115</t>
  </si>
  <si>
    <t>ТО-1 ТП-123</t>
  </si>
  <si>
    <t>ТО-1 ТП-124</t>
  </si>
  <si>
    <t>ТО-1 ТП-144</t>
  </si>
  <si>
    <t>ТО-1 ТП-169</t>
  </si>
  <si>
    <t>ТО-1 ТП-176</t>
  </si>
  <si>
    <t>ТО-1 ТП-193</t>
  </si>
  <si>
    <t>ТО-1 ТП-202</t>
  </si>
  <si>
    <t>ТО-1 РП-1</t>
  </si>
  <si>
    <t>ТО-1 РП-11</t>
  </si>
  <si>
    <t>ВМ 04-07/28-03</t>
  </si>
  <si>
    <t>РП-7</t>
  </si>
  <si>
    <t>ТП-012А</t>
  </si>
  <si>
    <t>ТП-061</t>
  </si>
  <si>
    <t>2.5.</t>
  </si>
  <si>
    <t>РП-14(2). Замена ТМ-630кВа на ТМ-160кВА</t>
  </si>
  <si>
    <t>ТП-246(2). Замена ТМ-1000кВа на ТМ-400кВА</t>
  </si>
  <si>
    <t>ТП-245. Замена ТМ-400кВа на ТМ-100кВА</t>
  </si>
  <si>
    <t>ТП-615(2). Замена ТМ-1000кВа на ТМ-400кВА</t>
  </si>
  <si>
    <t>РП/ТП-011, РУ-6кВ, яч.6 замена т/т 200/5</t>
  </si>
  <si>
    <t>РП/ТП-011, РУ-6кВ, яч.9 замена т/т 200/5</t>
  </si>
  <si>
    <t>РП/ТП-011, РУ-6кВ, яч.5 замена т/н</t>
  </si>
  <si>
    <t>РП/ТП-011, РУ-6кВ, яч.10 замена т/н</t>
  </si>
  <si>
    <t>ТП-559, РУ-6кВ, яч.2 замена т/т 150/5</t>
  </si>
  <si>
    <t>ТП-559, РУ-6кВ, яч.5 замена т/н</t>
  </si>
  <si>
    <t>ТП-506, РУ-6кВ, яч.1 замена т/т 30/5</t>
  </si>
  <si>
    <t>ТП-506, РУ-6кВ, яч.3 замена т/н</t>
  </si>
  <si>
    <t>РП-16, РУ-6кВ, яч.16 установка т/т 50/5</t>
  </si>
  <si>
    <t>РП-16, РУ-6кВ, яч.1 установка т/т 50/5</t>
  </si>
  <si>
    <t>РП-16, РУ-6кВ, яч.2 установка т/т 50/5</t>
  </si>
  <si>
    <t>РП-16, РУ-6кВ, яч.5 замена т/н</t>
  </si>
  <si>
    <t>РП-16, РУ-6кВ, яч.12 замена т/н</t>
  </si>
  <si>
    <t>ЦРП-2 "ОЗНПО" (организация учета на границе для ТП-169), РУ-6кВ, яч.5 - замена т/т 10/5 и тн</t>
  </si>
  <si>
    <t>ЦРП-2 "ОЗНПО" (организация учета на границе для ТП-169), РУ-6кВ, яч.12 - замена т/т 10/5 и тн</t>
  </si>
  <si>
    <t>По инвестпрограмме 2023г. Монтаж(замена) в/в т/тока и т/напряжения:</t>
  </si>
  <si>
    <t>План работ по участку  ТПиКЛ на ИЮНЬ  2023 г.</t>
  </si>
  <si>
    <t>ТП-225/ф.Андрияшина,
ф.Дегтяря,ф.Спортивная</t>
  </si>
  <si>
    <t>ТП-190/ф.Дружба,
ф.Профсоюзная,
ф.Транспортная, ВЛИ-0,4кВ Автомойка ИП «Бикмухаметов Р.В.»)</t>
  </si>
  <si>
    <t>Перетяжка контактов Кольцо Пролетарская, дом 6</t>
  </si>
  <si>
    <t>замена опоры ВЛ-0,4кВ по ул.Мирная, дом 22 (жалоба от 03.10.2022г.)</t>
  </si>
  <si>
    <t>Перенос опоры ВЛ-6кВ ф.04-07 ТП-193 по жалобе ул.Совхозная, 18</t>
  </si>
  <si>
    <t>75 м.</t>
  </si>
  <si>
    <t>1472 м.</t>
  </si>
  <si>
    <t>1000 м.</t>
  </si>
  <si>
    <t>100 м</t>
  </si>
  <si>
    <t>900 м.</t>
  </si>
  <si>
    <t>40 м.</t>
  </si>
  <si>
    <t>100 м.</t>
  </si>
  <si>
    <t>500 м.</t>
  </si>
  <si>
    <t>1400 м.</t>
  </si>
  <si>
    <t>170 м.</t>
  </si>
  <si>
    <t>780 м.</t>
  </si>
  <si>
    <t>120 м.</t>
  </si>
  <si>
    <t>1485 м.</t>
  </si>
  <si>
    <t>30 м.</t>
  </si>
  <si>
    <t>1 шт.</t>
  </si>
  <si>
    <t>70 м.</t>
  </si>
  <si>
    <t>2444 м.</t>
  </si>
  <si>
    <t>159 м.</t>
  </si>
  <si>
    <t>25 м.</t>
  </si>
  <si>
    <t>Трансформаторы - работы по уменьшению % потерь</t>
  </si>
  <si>
    <r>
      <t xml:space="preserve">ООО СЗ «СТРОЙКИРПИЧХОЛДИНГ»
Арсланов Марат Хамитович. ЛЭП-10кВ, 2БКТП-10/0,4кВ, ЛЭП-0,4кВ для электроснабжения многоквартирного жилого дома, расположенного по адресу: Республика Башкортостан, г. Октябрьский, ул. Шашина, 34, </t>
    </r>
    <r>
      <rPr>
        <b/>
        <sz val="9"/>
        <rFont val="Arial"/>
        <family val="2"/>
        <charset val="204"/>
      </rPr>
      <t>ЗП-31</t>
    </r>
  </si>
  <si>
    <r>
      <t xml:space="preserve">Хафизова Эльвира Петровна.ЛЭП-0,4кВ для электроснабжения производственного цеха по ул. Д.Михайлова, 1/1 пос. Московка . Замена тр-ра. </t>
    </r>
    <r>
      <rPr>
        <b/>
        <sz val="9"/>
        <rFont val="Arial"/>
        <family val="2"/>
        <charset val="204"/>
      </rPr>
      <t>ЗП-21</t>
    </r>
  </si>
  <si>
    <r>
      <t xml:space="preserve">АО CВЯЗЬТРАНСНЕФТЬ
Коваль Олег Владимирович. Монтаж КТП-6/0,4кВ для электроснабжения базовой станции связи (БС) Октябрьский расположенной по адресу: Республика Башкортостан, Туймазинский район. Монтаж ПКУ+Реклоузер. </t>
    </r>
    <r>
      <rPr>
        <b/>
        <sz val="9"/>
        <rFont val="Arial"/>
        <family val="2"/>
        <charset val="204"/>
      </rPr>
      <t>ЗП-378</t>
    </r>
  </si>
  <si>
    <t>1715 м.</t>
  </si>
  <si>
    <t>2 692 м.</t>
  </si>
  <si>
    <t>400 м.</t>
  </si>
  <si>
    <t>350 м.</t>
  </si>
  <si>
    <t>ТП-039 ф. Фотосалон Замена голого провода на СИП с увеличением сечения</t>
  </si>
  <si>
    <t>ТП-035 ф.Ленина, 42. Замена голого провода на СИП с увеличением сечения</t>
  </si>
  <si>
    <t>ТП-101 ф.Чкалова Замена голого провода на СИП с увеличением сечения</t>
  </si>
  <si>
    <t>ТП-149 ф.Майская Замена голого провода на СИП с увеличением сечения</t>
  </si>
  <si>
    <t>ТП-050 Северная 28 Замена голого провода на СИП с увеличением сечения</t>
  </si>
  <si>
    <t>ТП-054 ф.Горздрав. Замена голого провода на СИП с увеличением сечени</t>
  </si>
  <si>
    <t>1475 м.</t>
  </si>
  <si>
    <t>1220 м.</t>
  </si>
  <si>
    <t>1795 м.</t>
  </si>
  <si>
    <t>1165 м.</t>
  </si>
  <si>
    <t>2517 м.</t>
  </si>
  <si>
    <r>
      <t xml:space="preserve">Попова Ольга Ивановна. индивидуальный садовый дом, расположенного по адресу: г. Октябрьский, СНТ «Незабудка», уч, 236. Монтаж ВЛ-10кВ проводом СИП от опоры № 17 ВЛ-10кВ фид. 70-17 протяженностью 0,8км. Монтаж ЛР на отпаечной опоре ВЛЗ-10кВ. Монтаж СТП СТП-63кВА.
Строительство ВЛ-0,4кВ проводом СИП от проектируемой СТП-10/0,4кВ проектируемого фидера по 0,4кВ "СНТ Незабудка" до границ участка заявителя. </t>
    </r>
    <r>
      <rPr>
        <b/>
        <sz val="9"/>
        <color theme="1"/>
        <rFont val="Arial"/>
        <family val="2"/>
        <charset val="204"/>
      </rPr>
      <t>ЗП-359</t>
    </r>
  </si>
  <si>
    <t xml:space="preserve">  ЛЭП-0,4кВ от ТП-189 ф.Достоевского</t>
  </si>
  <si>
    <t>593 м.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</si>
</sst>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1" fillId="0" borderId="0" xfId="1"/>
    <xf numFmtId="0" fontId="3" fillId="0" borderId="1" xfId="1" applyNumberFormat="1" applyFont="1" applyBorder="1" applyAlignment="1">
      <alignment vertical="center"/>
    </xf>
    <xf numFmtId="0" fontId="1" fillId="0" borderId="1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0" fontId="5" fillId="0" borderId="3" xfId="1" applyNumberFormat="1" applyFont="1" applyBorder="1" applyAlignment="1">
      <alignment horizontal="centerContinuous" vertical="center" wrapText="1"/>
    </xf>
    <xf numFmtId="0" fontId="5" fillId="0" borderId="4" xfId="1" applyNumberFormat="1" applyFont="1" applyBorder="1" applyAlignment="1">
      <alignment horizontal="centerContinuous" vertical="center" wrapText="1"/>
    </xf>
    <xf numFmtId="0" fontId="5" fillId="0" borderId="6" xfId="1" applyNumberFormat="1" applyFont="1" applyBorder="1" applyAlignment="1">
      <alignment horizontal="centerContinuous" vertical="center" wrapText="1"/>
    </xf>
    <xf numFmtId="0" fontId="5" fillId="0" borderId="5" xfId="1" applyNumberFormat="1" applyFont="1" applyBorder="1" applyAlignment="1">
      <alignment horizontal="center" vertical="center" wrapText="1"/>
    </xf>
    <xf numFmtId="0" fontId="5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vertical="center"/>
    </xf>
    <xf numFmtId="0" fontId="3" fillId="0" borderId="6" xfId="1" applyNumberFormat="1" applyFont="1" applyBorder="1" applyAlignment="1">
      <alignment vertical="center"/>
    </xf>
    <xf numFmtId="0" fontId="2" fillId="0" borderId="4" xfId="1" applyNumberFormat="1" applyFont="1" applyBorder="1" applyAlignment="1">
      <alignment vertical="center"/>
    </xf>
    <xf numFmtId="0" fontId="6" fillId="0" borderId="3" xfId="1" applyNumberFormat="1" applyFont="1" applyBorder="1" applyAlignment="1">
      <alignment vertical="center"/>
    </xf>
    <xf numFmtId="0" fontId="3" fillId="0" borderId="4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right" vertical="center"/>
    </xf>
    <xf numFmtId="1" fontId="3" fillId="0" borderId="5" xfId="1" applyNumberFormat="1" applyFont="1" applyBorder="1" applyAlignment="1">
      <alignment horizontal="right" vertical="center"/>
    </xf>
    <xf numFmtId="0" fontId="6" fillId="0" borderId="5" xfId="1" applyNumberFormat="1" applyFont="1" applyBorder="1" applyAlignment="1">
      <alignment horizontal="center" vertical="center"/>
    </xf>
    <xf numFmtId="0" fontId="6" fillId="0" borderId="5" xfId="1" applyNumberFormat="1" applyFont="1" applyBorder="1" applyAlignment="1">
      <alignment horizontal="right" vertical="center"/>
    </xf>
    <xf numFmtId="1" fontId="6" fillId="0" borderId="5" xfId="1" applyNumberFormat="1" applyFont="1" applyBorder="1" applyAlignment="1">
      <alignment horizontal="right" vertical="center"/>
    </xf>
    <xf numFmtId="0" fontId="2" fillId="0" borderId="5" xfId="1" applyNumberFormat="1" applyFont="1" applyBorder="1" applyAlignment="1">
      <alignment horizontal="right" vertical="center"/>
    </xf>
    <xf numFmtId="1" fontId="2" fillId="0" borderId="5" xfId="1" applyNumberFormat="1" applyFont="1" applyBorder="1" applyAlignment="1">
      <alignment horizontal="right" vertical="center"/>
    </xf>
    <xf numFmtId="2" fontId="6" fillId="0" borderId="5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horizontal="right" vertical="center"/>
    </xf>
    <xf numFmtId="0" fontId="1" fillId="0" borderId="0" xfId="1" applyAlignment="1">
      <alignment horizontal="center"/>
    </xf>
    <xf numFmtId="0" fontId="3" fillId="0" borderId="1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vertical="center"/>
    </xf>
    <xf numFmtId="3" fontId="3" fillId="0" borderId="5" xfId="1" applyNumberFormat="1" applyFont="1" applyBorder="1" applyAlignment="1">
      <alignment horizontal="right" vertical="center"/>
    </xf>
    <xf numFmtId="3" fontId="2" fillId="0" borderId="6" xfId="1" applyNumberFormat="1" applyFont="1" applyBorder="1" applyAlignment="1">
      <alignment vertical="center"/>
    </xf>
    <xf numFmtId="3" fontId="3" fillId="0" borderId="6" xfId="1" applyNumberFormat="1" applyFont="1" applyBorder="1" applyAlignment="1">
      <alignment vertical="center"/>
    </xf>
    <xf numFmtId="3" fontId="6" fillId="0" borderId="5" xfId="1" applyNumberFormat="1" applyFont="1" applyBorder="1" applyAlignment="1">
      <alignment horizontal="right" vertical="center"/>
    </xf>
    <xf numFmtId="3" fontId="2" fillId="0" borderId="5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center"/>
    </xf>
    <xf numFmtId="0" fontId="2" fillId="0" borderId="3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2" fontId="7" fillId="0" borderId="5" xfId="1" applyNumberFormat="1" applyFont="1" applyBorder="1" applyAlignment="1">
      <alignment horizontal="right" vertical="center"/>
    </xf>
    <xf numFmtId="0" fontId="9" fillId="0" borderId="3" xfId="1" applyNumberFormat="1" applyFont="1" applyBorder="1" applyAlignment="1">
      <alignment vertical="center"/>
    </xf>
    <xf numFmtId="49" fontId="6" fillId="0" borderId="5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6" xfId="1" applyNumberFormat="1" applyFont="1" applyBorder="1" applyAlignment="1">
      <alignment horizontal="right" vertical="center"/>
    </xf>
    <xf numFmtId="0" fontId="3" fillId="0" borderId="6" xfId="1" applyNumberFormat="1" applyFont="1" applyBorder="1" applyAlignment="1">
      <alignment horizontal="right" vertical="center"/>
    </xf>
    <xf numFmtId="0" fontId="2" fillId="0" borderId="4" xfId="1" applyNumberFormat="1" applyFont="1" applyBorder="1" applyAlignment="1">
      <alignment horizontal="right" vertical="center"/>
    </xf>
    <xf numFmtId="0" fontId="3" fillId="0" borderId="4" xfId="1" applyNumberFormat="1" applyFont="1" applyBorder="1" applyAlignment="1">
      <alignment horizontal="right" vertical="center"/>
    </xf>
    <xf numFmtId="3" fontId="2" fillId="0" borderId="6" xfId="1" applyNumberFormat="1" applyFont="1" applyBorder="1" applyAlignment="1">
      <alignment horizontal="right" vertical="center"/>
    </xf>
    <xf numFmtId="3" fontId="3" fillId="0" borderId="6" xfId="1" applyNumberFormat="1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" fillId="0" borderId="6" xfId="1" applyNumberFormat="1" applyFont="1" applyBorder="1" applyAlignment="1">
      <alignment horizontal="center" vertical="center"/>
    </xf>
    <xf numFmtId="4" fontId="2" fillId="0" borderId="5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2" fillId="0" borderId="3" xfId="1" applyNumberFormat="1" applyFont="1" applyBorder="1" applyAlignment="1">
      <alignment horizontal="left" vertical="center"/>
    </xf>
    <xf numFmtId="0" fontId="6" fillId="0" borderId="3" xfId="1" applyNumberFormat="1" applyFont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8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4" fontId="3" fillId="0" borderId="5" xfId="1" applyNumberFormat="1" applyFont="1" applyBorder="1" applyAlignment="1">
      <alignment horizontal="right" vertical="center"/>
    </xf>
    <xf numFmtId="0" fontId="15" fillId="0" borderId="0" xfId="1" applyNumberFormat="1" applyFont="1" applyAlignment="1">
      <alignment vertical="center"/>
    </xf>
    <xf numFmtId="0" fontId="15" fillId="0" borderId="0" xfId="1" applyFont="1" applyAlignment="1">
      <alignment horizontal="center"/>
    </xf>
    <xf numFmtId="0" fontId="15" fillId="0" borderId="0" xfId="1" applyFont="1"/>
    <xf numFmtId="0" fontId="16" fillId="0" borderId="0" xfId="0" applyFont="1"/>
    <xf numFmtId="0" fontId="16" fillId="0" borderId="0" xfId="0" applyFont="1" applyAlignment="1">
      <alignment horizontal="center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center" vertical="center"/>
    </xf>
    <xf numFmtId="0" fontId="10" fillId="0" borderId="0" xfId="1" applyNumberFormat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NumberFormat="1" applyFont="1" applyBorder="1" applyAlignment="1">
      <alignment horizontal="center" vertical="center"/>
    </xf>
    <xf numFmtId="0" fontId="3" fillId="0" borderId="0" xfId="1" applyNumberFormat="1" applyFont="1" applyBorder="1" applyAlignment="1">
      <alignment vertical="center"/>
    </xf>
    <xf numFmtId="0" fontId="1" fillId="0" borderId="0" xfId="1" applyBorder="1" applyAlignment="1">
      <alignment horizontal="center"/>
    </xf>
    <xf numFmtId="0" fontId="1" fillId="0" borderId="0" xfId="1" applyBorder="1"/>
    <xf numFmtId="0" fontId="17" fillId="0" borderId="0" xfId="1" applyFont="1"/>
    <xf numFmtId="0" fontId="18" fillId="0" borderId="0" xfId="0" applyFont="1"/>
    <xf numFmtId="0" fontId="17" fillId="0" borderId="0" xfId="1" applyFont="1" applyAlignment="1">
      <alignment horizontal="center"/>
    </xf>
    <xf numFmtId="0" fontId="17" fillId="0" borderId="1" xfId="1" applyNumberFormat="1" applyFont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6" fillId="0" borderId="3" xfId="1" applyNumberFormat="1" applyFont="1" applyBorder="1" applyAlignment="1">
      <alignment horizontal="right" vertical="center"/>
    </xf>
    <xf numFmtId="0" fontId="6" fillId="0" borderId="4" xfId="1" applyNumberFormat="1" applyFont="1" applyBorder="1" applyAlignment="1">
      <alignment horizontal="center" vertical="center"/>
    </xf>
    <xf numFmtId="0" fontId="15" fillId="0" borderId="0" xfId="1" applyNumberFormat="1" applyFont="1" applyAlignment="1">
      <alignment horizontal="center" wrapText="1"/>
    </xf>
    <xf numFmtId="0" fontId="2" fillId="0" borderId="0" xfId="1" applyFont="1" applyAlignment="1">
      <alignment horizontal="center"/>
    </xf>
    <xf numFmtId="0" fontId="3" fillId="0" borderId="0" xfId="1" applyNumberFormat="1" applyFont="1" applyAlignment="1">
      <alignment horizontal="center" wrapText="1"/>
    </xf>
    <xf numFmtId="0" fontId="3" fillId="0" borderId="0" xfId="1" applyNumberFormat="1" applyFont="1" applyAlignment="1">
      <alignment horizontal="left" wrapText="1"/>
    </xf>
    <xf numFmtId="0" fontId="2" fillId="0" borderId="3" xfId="1" applyNumberFormat="1" applyFont="1" applyBorder="1" applyAlignment="1">
      <alignment horizontal="right" vertical="center"/>
    </xf>
    <xf numFmtId="0" fontId="2" fillId="0" borderId="4" xfId="1" applyNumberFormat="1" applyFont="1" applyBorder="1" applyAlignment="1">
      <alignment horizontal="center" vertical="center"/>
    </xf>
    <xf numFmtId="0" fontId="3" fillId="0" borderId="0" xfId="1" applyNumberFormat="1" applyFont="1" applyAlignment="1">
      <alignment horizontal="left"/>
    </xf>
    <xf numFmtId="0" fontId="4" fillId="0" borderId="0" xfId="1" applyNumberFormat="1" applyFont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7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left" wrapText="1"/>
    </xf>
    <xf numFmtId="0" fontId="5" fillId="0" borderId="5" xfId="1" applyNumberFormat="1" applyFont="1" applyBorder="1" applyAlignment="1">
      <alignment horizontal="center" vertical="center" wrapText="1"/>
    </xf>
    <xf numFmtId="0" fontId="10" fillId="0" borderId="0" xfId="1" applyNumberFormat="1" applyFont="1" applyBorder="1" applyAlignment="1">
      <alignment horizontal="left" vertical="center" wrapText="1"/>
    </xf>
    <xf numFmtId="0" fontId="13" fillId="0" borderId="0" xfId="1" applyNumberFormat="1" applyFont="1" applyAlignment="1">
      <alignment horizontal="center" vertical="center" wrapText="1"/>
    </xf>
    <xf numFmtId="0" fontId="2" fillId="0" borderId="2" xfId="1" applyNumberFormat="1" applyFont="1" applyBorder="1" applyAlignment="1">
      <alignment horizontal="center" vertical="center" wrapText="1"/>
    </xf>
    <xf numFmtId="0" fontId="2" fillId="0" borderId="7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center" vertical="center" wrapText="1"/>
    </xf>
    <xf numFmtId="0" fontId="2" fillId="0" borderId="3" xfId="1" applyNumberFormat="1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0" fontId="2" fillId="0" borderId="4" xfId="1" applyNumberFormat="1" applyFont="1" applyBorder="1" applyAlignment="1">
      <alignment horizontal="center" vertical="center" wrapText="1"/>
    </xf>
    <xf numFmtId="0" fontId="8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3"/>
  <sheetViews>
    <sheetView view="pageBreakPreview" zoomScale="115" zoomScaleSheetLayoutView="115" workbookViewId="0">
      <selection activeCell="B63" sqref="B63"/>
    </sheetView>
  </sheetViews>
  <sheetFormatPr defaultRowHeight="15"/>
  <cols>
    <col min="1" max="1" width="7" style="38" customWidth="1"/>
    <col min="2" max="2" width="28.28515625" customWidth="1"/>
    <col min="4" max="4" width="12.42578125" bestFit="1" customWidth="1"/>
    <col min="6" max="6" width="11" customWidth="1"/>
  </cols>
  <sheetData>
    <row r="1" spans="1:11">
      <c r="A1" s="109" t="s">
        <v>0</v>
      </c>
      <c r="B1" s="109"/>
      <c r="C1" s="2"/>
      <c r="D1" s="2"/>
      <c r="E1" s="2"/>
      <c r="F1" s="2"/>
      <c r="G1" s="2"/>
      <c r="H1" s="1" t="s">
        <v>1</v>
      </c>
      <c r="I1" s="2"/>
      <c r="J1" s="2"/>
      <c r="K1" s="2"/>
    </row>
    <row r="2" spans="1:11">
      <c r="A2" s="28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5" customHeight="1">
      <c r="A3" s="111" t="s">
        <v>4</v>
      </c>
      <c r="B3" s="111"/>
      <c r="C3" s="2"/>
      <c r="D3" s="2"/>
      <c r="E3" s="2"/>
      <c r="F3" s="2"/>
      <c r="G3" s="2"/>
      <c r="H3" s="110" t="s">
        <v>2</v>
      </c>
      <c r="I3" s="110"/>
      <c r="J3" s="2"/>
      <c r="K3" s="2"/>
    </row>
    <row r="4" spans="1:11">
      <c r="A4" s="29"/>
      <c r="B4" s="5" t="s">
        <v>5</v>
      </c>
      <c r="C4" s="2"/>
      <c r="D4" s="2"/>
      <c r="E4" s="2"/>
      <c r="F4" s="2"/>
      <c r="G4" s="2"/>
      <c r="H4" s="3"/>
      <c r="I4" s="4"/>
      <c r="J4" s="114" t="s">
        <v>3</v>
      </c>
      <c r="K4" s="114"/>
    </row>
    <row r="5" spans="1:11">
      <c r="A5" s="28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15" customHeight="1">
      <c r="A6" s="118"/>
      <c r="B6" s="118"/>
      <c r="C6" s="2"/>
      <c r="D6" s="2"/>
      <c r="E6" s="2"/>
      <c r="F6" s="2"/>
      <c r="G6" s="2"/>
      <c r="H6" s="2"/>
      <c r="I6" s="2"/>
      <c r="J6" s="2"/>
      <c r="K6" s="2"/>
    </row>
    <row r="7" spans="1:11">
      <c r="A7" s="93"/>
      <c r="B7" s="94"/>
      <c r="C7" s="2"/>
      <c r="D7" s="2"/>
      <c r="E7" s="2"/>
      <c r="F7" s="2"/>
      <c r="G7" s="2"/>
      <c r="H7" s="2"/>
      <c r="I7" s="2"/>
      <c r="J7" s="2"/>
      <c r="K7" s="2"/>
    </row>
    <row r="8" spans="1:11">
      <c r="A8" s="95"/>
      <c r="B8" s="96"/>
      <c r="C8" s="2"/>
      <c r="D8" s="2"/>
      <c r="E8" s="2"/>
      <c r="F8" s="2"/>
      <c r="G8" s="2"/>
      <c r="H8" s="2"/>
      <c r="I8" s="2"/>
      <c r="J8" s="2"/>
      <c r="K8" s="2"/>
    </row>
    <row r="9" spans="1:11">
      <c r="A9" s="115" t="s">
        <v>143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</row>
    <row r="10" spans="1:11">
      <c r="A10" s="28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28.5" customHeight="1">
      <c r="A11" s="116" t="s">
        <v>6</v>
      </c>
      <c r="B11" s="116" t="s">
        <v>7</v>
      </c>
      <c r="C11" s="116" t="s">
        <v>8</v>
      </c>
      <c r="D11" s="6" t="s">
        <v>9</v>
      </c>
      <c r="E11" s="7"/>
      <c r="F11" s="119" t="s">
        <v>10</v>
      </c>
      <c r="G11" s="119"/>
      <c r="H11" s="6" t="s">
        <v>11</v>
      </c>
      <c r="I11" s="8"/>
      <c r="J11" s="8"/>
      <c r="K11" s="7"/>
    </row>
    <row r="12" spans="1:11" ht="78.75">
      <c r="A12" s="117"/>
      <c r="B12" s="117"/>
      <c r="C12" s="117"/>
      <c r="D12" s="9" t="s">
        <v>12</v>
      </c>
      <c r="E12" s="9" t="s">
        <v>13</v>
      </c>
      <c r="F12" s="10" t="s">
        <v>14</v>
      </c>
      <c r="G12" s="10" t="s">
        <v>15</v>
      </c>
      <c r="H12" s="9" t="s">
        <v>16</v>
      </c>
      <c r="I12" s="9" t="s">
        <v>17</v>
      </c>
      <c r="J12" s="9" t="s">
        <v>18</v>
      </c>
      <c r="K12" s="9" t="s">
        <v>19</v>
      </c>
    </row>
    <row r="13" spans="1:11">
      <c r="A13" s="37" t="s">
        <v>20</v>
      </c>
      <c r="B13" s="40" t="s">
        <v>52</v>
      </c>
      <c r="C13" s="13"/>
      <c r="D13" s="12"/>
      <c r="E13" s="12"/>
      <c r="F13" s="13"/>
      <c r="G13" s="13"/>
      <c r="H13" s="12"/>
      <c r="I13" s="12"/>
      <c r="J13" s="12"/>
      <c r="K13" s="14"/>
    </row>
    <row r="14" spans="1:11">
      <c r="A14" s="21" t="s">
        <v>22</v>
      </c>
      <c r="B14" s="15" t="s">
        <v>23</v>
      </c>
      <c r="C14" s="13"/>
      <c r="D14" s="13"/>
      <c r="E14" s="13"/>
      <c r="F14" s="13"/>
      <c r="G14" s="13"/>
      <c r="H14" s="13"/>
      <c r="I14" s="13"/>
      <c r="J14" s="13"/>
      <c r="K14" s="16"/>
    </row>
    <row r="15" spans="1:11" ht="28.5" customHeight="1">
      <c r="A15" s="36" t="s">
        <v>24</v>
      </c>
      <c r="B15" s="17" t="s">
        <v>101</v>
      </c>
      <c r="C15" s="18" t="s">
        <v>25</v>
      </c>
      <c r="D15" s="31">
        <v>123600</v>
      </c>
      <c r="E15" s="19"/>
      <c r="F15" s="31">
        <v>86090</v>
      </c>
      <c r="G15" s="19"/>
      <c r="H15" s="20">
        <v>320</v>
      </c>
      <c r="I15" s="19"/>
      <c r="J15" s="19">
        <v>0</v>
      </c>
      <c r="K15" s="19">
        <v>0</v>
      </c>
    </row>
    <row r="16" spans="1:11">
      <c r="A16" s="112" t="s">
        <v>42</v>
      </c>
      <c r="B16" s="113"/>
      <c r="C16" s="24"/>
      <c r="D16" s="27">
        <f>D15</f>
        <v>123600</v>
      </c>
      <c r="E16" s="24"/>
      <c r="F16" s="27">
        <f>F15</f>
        <v>86090</v>
      </c>
      <c r="G16" s="24"/>
      <c r="H16" s="25">
        <f>H15</f>
        <v>320</v>
      </c>
      <c r="I16" s="24"/>
      <c r="J16" s="24">
        <v>0</v>
      </c>
      <c r="K16" s="24">
        <v>0</v>
      </c>
    </row>
    <row r="17" spans="1:11">
      <c r="A17" s="37" t="s">
        <v>21</v>
      </c>
      <c r="B17" s="40" t="s">
        <v>53</v>
      </c>
      <c r="C17" s="13"/>
      <c r="D17" s="32"/>
      <c r="E17" s="12"/>
      <c r="F17" s="33"/>
      <c r="G17" s="13"/>
      <c r="H17" s="12"/>
      <c r="I17" s="12"/>
      <c r="J17" s="12"/>
      <c r="K17" s="14"/>
    </row>
    <row r="18" spans="1:11">
      <c r="A18" s="21" t="s">
        <v>27</v>
      </c>
      <c r="B18" s="15" t="s">
        <v>28</v>
      </c>
      <c r="C18" s="13"/>
      <c r="D18" s="33"/>
      <c r="E18" s="13"/>
      <c r="F18" s="33"/>
      <c r="G18" s="13"/>
      <c r="H18" s="13"/>
      <c r="I18" s="13"/>
      <c r="J18" s="13"/>
      <c r="K18" s="16"/>
    </row>
    <row r="19" spans="1:11" ht="16.5" customHeight="1">
      <c r="A19" s="36">
        <v>1</v>
      </c>
      <c r="B19" s="17" t="s">
        <v>102</v>
      </c>
      <c r="C19" s="18" t="s">
        <v>25</v>
      </c>
      <c r="D19" s="31">
        <v>5784.14</v>
      </c>
      <c r="E19" s="19"/>
      <c r="F19" s="31">
        <v>234</v>
      </c>
      <c r="G19" s="19"/>
      <c r="H19" s="20">
        <v>16</v>
      </c>
      <c r="I19" s="19"/>
      <c r="J19" s="19">
        <v>6.18</v>
      </c>
      <c r="K19" s="19">
        <v>0</v>
      </c>
    </row>
    <row r="20" spans="1:11" ht="16.5" customHeight="1">
      <c r="A20" s="36">
        <v>2</v>
      </c>
      <c r="B20" s="17" t="s">
        <v>103</v>
      </c>
      <c r="C20" s="18" t="s">
        <v>25</v>
      </c>
      <c r="D20" s="31">
        <v>5784.14</v>
      </c>
      <c r="E20" s="19"/>
      <c r="F20" s="31">
        <v>234</v>
      </c>
      <c r="G20" s="19"/>
      <c r="H20" s="20">
        <v>16</v>
      </c>
      <c r="I20" s="19"/>
      <c r="J20" s="19">
        <v>6.18</v>
      </c>
      <c r="K20" s="19">
        <v>0</v>
      </c>
    </row>
    <row r="21" spans="1:11" ht="16.5" customHeight="1">
      <c r="A21" s="36">
        <v>3</v>
      </c>
      <c r="B21" s="17" t="s">
        <v>104</v>
      </c>
      <c r="C21" s="18" t="s">
        <v>25</v>
      </c>
      <c r="D21" s="31">
        <v>5784.14</v>
      </c>
      <c r="E21" s="19"/>
      <c r="F21" s="31">
        <v>234</v>
      </c>
      <c r="G21" s="19"/>
      <c r="H21" s="20">
        <v>16</v>
      </c>
      <c r="I21" s="19"/>
      <c r="J21" s="19">
        <v>6.18</v>
      </c>
      <c r="K21" s="19">
        <v>0</v>
      </c>
    </row>
    <row r="22" spans="1:11" ht="16.5" customHeight="1">
      <c r="A22" s="36">
        <v>4</v>
      </c>
      <c r="B22" s="17" t="s">
        <v>105</v>
      </c>
      <c r="C22" s="18" t="s">
        <v>25</v>
      </c>
      <c r="D22" s="31">
        <v>5784.14</v>
      </c>
      <c r="E22" s="19"/>
      <c r="F22" s="31">
        <v>234</v>
      </c>
      <c r="G22" s="19"/>
      <c r="H22" s="20">
        <v>16</v>
      </c>
      <c r="I22" s="19"/>
      <c r="J22" s="19">
        <v>6.18</v>
      </c>
      <c r="K22" s="19">
        <v>0</v>
      </c>
    </row>
    <row r="23" spans="1:11" ht="16.5" customHeight="1">
      <c r="A23" s="36">
        <v>5</v>
      </c>
      <c r="B23" s="17" t="s">
        <v>106</v>
      </c>
      <c r="C23" s="18" t="s">
        <v>25</v>
      </c>
      <c r="D23" s="31">
        <v>5784.14</v>
      </c>
      <c r="E23" s="19"/>
      <c r="F23" s="31">
        <v>234</v>
      </c>
      <c r="G23" s="19"/>
      <c r="H23" s="20">
        <v>16</v>
      </c>
      <c r="I23" s="19"/>
      <c r="J23" s="19">
        <v>6.18</v>
      </c>
      <c r="K23" s="19">
        <v>0</v>
      </c>
    </row>
    <row r="24" spans="1:11" ht="16.5" customHeight="1">
      <c r="A24" s="36">
        <v>6</v>
      </c>
      <c r="B24" s="17" t="s">
        <v>107</v>
      </c>
      <c r="C24" s="18" t="s">
        <v>25</v>
      </c>
      <c r="D24" s="31">
        <v>5784.14</v>
      </c>
      <c r="E24" s="19"/>
      <c r="F24" s="31">
        <v>234</v>
      </c>
      <c r="G24" s="19"/>
      <c r="H24" s="20">
        <v>16</v>
      </c>
      <c r="I24" s="19"/>
      <c r="J24" s="19">
        <v>6.18</v>
      </c>
      <c r="K24" s="19">
        <v>0</v>
      </c>
    </row>
    <row r="25" spans="1:11" ht="16.5" customHeight="1">
      <c r="A25" s="36">
        <v>7</v>
      </c>
      <c r="B25" s="17" t="s">
        <v>108</v>
      </c>
      <c r="C25" s="18" t="s">
        <v>25</v>
      </c>
      <c r="D25" s="31">
        <v>5784.14</v>
      </c>
      <c r="E25" s="19"/>
      <c r="F25" s="31">
        <v>234</v>
      </c>
      <c r="G25" s="19"/>
      <c r="H25" s="20">
        <v>16</v>
      </c>
      <c r="I25" s="19"/>
      <c r="J25" s="19">
        <v>6.18</v>
      </c>
      <c r="K25" s="19">
        <v>0</v>
      </c>
    </row>
    <row r="26" spans="1:11" ht="16.5" customHeight="1">
      <c r="A26" s="36">
        <v>8</v>
      </c>
      <c r="B26" s="17" t="s">
        <v>109</v>
      </c>
      <c r="C26" s="18" t="s">
        <v>25</v>
      </c>
      <c r="D26" s="31">
        <v>5784.14</v>
      </c>
      <c r="E26" s="19"/>
      <c r="F26" s="31">
        <v>234</v>
      </c>
      <c r="G26" s="19"/>
      <c r="H26" s="20">
        <v>16</v>
      </c>
      <c r="I26" s="19"/>
      <c r="J26" s="19">
        <v>6.18</v>
      </c>
      <c r="K26" s="19">
        <v>0</v>
      </c>
    </row>
    <row r="27" spans="1:11" ht="16.5" customHeight="1">
      <c r="A27" s="36">
        <v>9</v>
      </c>
      <c r="B27" s="17" t="s">
        <v>110</v>
      </c>
      <c r="C27" s="18" t="s">
        <v>25</v>
      </c>
      <c r="D27" s="31">
        <v>5784.14</v>
      </c>
      <c r="E27" s="19"/>
      <c r="F27" s="31">
        <v>234</v>
      </c>
      <c r="G27" s="19"/>
      <c r="H27" s="20">
        <v>16</v>
      </c>
      <c r="I27" s="19"/>
      <c r="J27" s="19">
        <v>6.18</v>
      </c>
      <c r="K27" s="19">
        <v>0</v>
      </c>
    </row>
    <row r="28" spans="1:11" ht="16.5" customHeight="1">
      <c r="A28" s="36">
        <v>10</v>
      </c>
      <c r="B28" s="17" t="s">
        <v>111</v>
      </c>
      <c r="C28" s="18" t="s">
        <v>25</v>
      </c>
      <c r="D28" s="31">
        <v>5784.14</v>
      </c>
      <c r="E28" s="19"/>
      <c r="F28" s="31">
        <v>234</v>
      </c>
      <c r="G28" s="19"/>
      <c r="H28" s="20">
        <v>16</v>
      </c>
      <c r="I28" s="19"/>
      <c r="J28" s="19">
        <v>6.18</v>
      </c>
      <c r="K28" s="19">
        <v>0</v>
      </c>
    </row>
    <row r="29" spans="1:11" ht="16.5" customHeight="1">
      <c r="A29" s="36">
        <v>11</v>
      </c>
      <c r="B29" s="17" t="s">
        <v>112</v>
      </c>
      <c r="C29" s="18" t="s">
        <v>25</v>
      </c>
      <c r="D29" s="31">
        <v>5784.14</v>
      </c>
      <c r="E29" s="19"/>
      <c r="F29" s="31">
        <v>234</v>
      </c>
      <c r="G29" s="19"/>
      <c r="H29" s="20">
        <v>16</v>
      </c>
      <c r="I29" s="19"/>
      <c r="J29" s="19">
        <v>6.18</v>
      </c>
      <c r="K29" s="19">
        <v>0</v>
      </c>
    </row>
    <row r="30" spans="1:11" ht="16.5" customHeight="1">
      <c r="A30" s="36">
        <v>12</v>
      </c>
      <c r="B30" s="17" t="s">
        <v>113</v>
      </c>
      <c r="C30" s="18" t="s">
        <v>25</v>
      </c>
      <c r="D30" s="31">
        <v>5784.14</v>
      </c>
      <c r="E30" s="19"/>
      <c r="F30" s="31">
        <v>234</v>
      </c>
      <c r="G30" s="19"/>
      <c r="H30" s="20">
        <v>16</v>
      </c>
      <c r="I30" s="19"/>
      <c r="J30" s="19">
        <v>6.18</v>
      </c>
      <c r="K30" s="19">
        <v>0</v>
      </c>
    </row>
    <row r="31" spans="1:11" ht="16.5" customHeight="1">
      <c r="A31" s="36">
        <v>13</v>
      </c>
      <c r="B31" s="17" t="s">
        <v>114</v>
      </c>
      <c r="C31" s="18" t="s">
        <v>25</v>
      </c>
      <c r="D31" s="31">
        <v>5784.14</v>
      </c>
      <c r="E31" s="19"/>
      <c r="F31" s="31">
        <v>234</v>
      </c>
      <c r="G31" s="19"/>
      <c r="H31" s="20">
        <v>16</v>
      </c>
      <c r="I31" s="19"/>
      <c r="J31" s="19">
        <v>6.18</v>
      </c>
      <c r="K31" s="19">
        <v>0</v>
      </c>
    </row>
    <row r="32" spans="1:11" ht="18" customHeight="1">
      <c r="A32" s="36">
        <v>14</v>
      </c>
      <c r="B32" s="17" t="s">
        <v>115</v>
      </c>
      <c r="C32" s="18" t="s">
        <v>25</v>
      </c>
      <c r="D32" s="31">
        <v>5784.14</v>
      </c>
      <c r="E32" s="19"/>
      <c r="F32" s="31">
        <v>234</v>
      </c>
      <c r="G32" s="19"/>
      <c r="H32" s="20">
        <v>16</v>
      </c>
      <c r="I32" s="19"/>
      <c r="J32" s="19">
        <v>6.18</v>
      </c>
      <c r="K32" s="19">
        <v>0</v>
      </c>
    </row>
    <row r="33" spans="1:11" ht="16.5" customHeight="1">
      <c r="A33" s="36">
        <v>15</v>
      </c>
      <c r="B33" s="17" t="s">
        <v>116</v>
      </c>
      <c r="C33" s="18" t="s">
        <v>25</v>
      </c>
      <c r="D33" s="31">
        <v>5784.14</v>
      </c>
      <c r="E33" s="19"/>
      <c r="F33" s="31">
        <v>234</v>
      </c>
      <c r="G33" s="19"/>
      <c r="H33" s="20">
        <v>16</v>
      </c>
      <c r="I33" s="19"/>
      <c r="J33" s="19">
        <v>6.18</v>
      </c>
      <c r="K33" s="19">
        <v>0</v>
      </c>
    </row>
    <row r="34" spans="1:11" ht="18" customHeight="1">
      <c r="A34" s="36">
        <v>14</v>
      </c>
      <c r="B34" s="17" t="s">
        <v>117</v>
      </c>
      <c r="C34" s="18" t="s">
        <v>25</v>
      </c>
      <c r="D34" s="31">
        <v>5784.14</v>
      </c>
      <c r="E34" s="19"/>
      <c r="F34" s="31">
        <v>234</v>
      </c>
      <c r="G34" s="19"/>
      <c r="H34" s="20">
        <v>16</v>
      </c>
      <c r="I34" s="19"/>
      <c r="J34" s="19">
        <v>6.18</v>
      </c>
      <c r="K34" s="19">
        <v>0</v>
      </c>
    </row>
    <row r="35" spans="1:11">
      <c r="A35" s="106" t="s">
        <v>26</v>
      </c>
      <c r="B35" s="107"/>
      <c r="C35" s="21" t="s">
        <v>20</v>
      </c>
      <c r="D35" s="34">
        <f>SUM(D19:D33)</f>
        <v>86762.1</v>
      </c>
      <c r="E35" s="22"/>
      <c r="F35" s="34">
        <f>SUM(F19:F33)</f>
        <v>3510</v>
      </c>
      <c r="G35" s="22"/>
      <c r="H35" s="23">
        <f>SUM(H19:H33)</f>
        <v>240</v>
      </c>
      <c r="I35" s="22"/>
      <c r="J35" s="23">
        <f t="shared" ref="J35:K35" si="0">SUM(J19:J33)</f>
        <v>92.700000000000017</v>
      </c>
      <c r="K35" s="23">
        <f t="shared" si="0"/>
        <v>0</v>
      </c>
    </row>
    <row r="36" spans="1:11">
      <c r="A36" s="21" t="s">
        <v>29</v>
      </c>
      <c r="B36" s="15" t="s">
        <v>30</v>
      </c>
      <c r="C36" s="13"/>
      <c r="D36" s="33"/>
      <c r="E36" s="13"/>
      <c r="F36" s="33"/>
      <c r="G36" s="13"/>
      <c r="H36" s="13"/>
      <c r="I36" s="13"/>
      <c r="J36" s="13"/>
      <c r="K36" s="16"/>
    </row>
    <row r="37" spans="1:11">
      <c r="A37" s="36">
        <v>1</v>
      </c>
      <c r="B37" s="17" t="s">
        <v>35</v>
      </c>
      <c r="C37" s="18" t="s">
        <v>25</v>
      </c>
      <c r="D37" s="31">
        <v>77250</v>
      </c>
      <c r="E37" s="19"/>
      <c r="F37" s="31">
        <v>20000</v>
      </c>
      <c r="G37" s="19"/>
      <c r="H37" s="20">
        <v>178</v>
      </c>
      <c r="I37" s="19"/>
      <c r="J37" s="39">
        <v>165.18</v>
      </c>
      <c r="K37" s="39">
        <v>50.22</v>
      </c>
    </row>
    <row r="38" spans="1:11">
      <c r="A38" s="36">
        <v>2</v>
      </c>
      <c r="B38" s="17" t="s">
        <v>37</v>
      </c>
      <c r="C38" s="18" t="s">
        <v>25</v>
      </c>
      <c r="D38" s="31"/>
      <c r="E38" s="19"/>
      <c r="F38" s="31"/>
      <c r="G38" s="19"/>
      <c r="H38" s="20">
        <v>178</v>
      </c>
      <c r="I38" s="19"/>
      <c r="J38" s="39">
        <v>148.11000000000001</v>
      </c>
      <c r="K38" s="39">
        <v>62.17</v>
      </c>
    </row>
    <row r="39" spans="1:11">
      <c r="A39" s="106" t="s">
        <v>26</v>
      </c>
      <c r="B39" s="107"/>
      <c r="C39" s="21" t="s">
        <v>20</v>
      </c>
      <c r="D39" s="34">
        <f>D37</f>
        <v>77250</v>
      </c>
      <c r="E39" s="22"/>
      <c r="F39" s="34">
        <f>F37</f>
        <v>20000</v>
      </c>
      <c r="G39" s="22"/>
      <c r="H39" s="23">
        <f>H38+H37</f>
        <v>356</v>
      </c>
      <c r="I39" s="22"/>
      <c r="J39" s="26">
        <f>SUM(J37:J38)</f>
        <v>313.29000000000002</v>
      </c>
      <c r="K39" s="26">
        <f>SUM(K37:K38)</f>
        <v>112.39</v>
      </c>
    </row>
    <row r="40" spans="1:11">
      <c r="A40" s="21" t="s">
        <v>31</v>
      </c>
      <c r="B40" s="15" t="s">
        <v>32</v>
      </c>
      <c r="C40" s="13"/>
      <c r="D40" s="33"/>
      <c r="E40" s="13"/>
      <c r="F40" s="33"/>
      <c r="G40" s="13"/>
      <c r="H40" s="13"/>
      <c r="I40" s="13"/>
      <c r="J40" s="13"/>
      <c r="K40" s="16"/>
    </row>
    <row r="41" spans="1:11">
      <c r="A41" s="36">
        <v>1</v>
      </c>
      <c r="B41" s="17" t="s">
        <v>36</v>
      </c>
      <c r="C41" s="18" t="s">
        <v>25</v>
      </c>
      <c r="D41" s="31">
        <v>56900</v>
      </c>
      <c r="E41" s="19"/>
      <c r="F41" s="31">
        <v>14000</v>
      </c>
      <c r="G41" s="19"/>
      <c r="H41" s="20">
        <v>178</v>
      </c>
      <c r="I41" s="19"/>
      <c r="J41" s="39">
        <v>150.18</v>
      </c>
      <c r="K41" s="39">
        <v>50.22</v>
      </c>
    </row>
    <row r="42" spans="1:11">
      <c r="A42" s="36">
        <v>2</v>
      </c>
      <c r="B42" s="17" t="s">
        <v>37</v>
      </c>
      <c r="C42" s="18" t="s">
        <v>25</v>
      </c>
      <c r="D42" s="31"/>
      <c r="E42" s="19"/>
      <c r="F42" s="31"/>
      <c r="G42" s="19"/>
      <c r="H42" s="20">
        <v>178</v>
      </c>
      <c r="I42" s="19"/>
      <c r="J42" s="39">
        <v>108.11</v>
      </c>
      <c r="K42" s="39">
        <v>62.17</v>
      </c>
    </row>
    <row r="43" spans="1:11">
      <c r="A43" s="106" t="s">
        <v>26</v>
      </c>
      <c r="B43" s="107"/>
      <c r="C43" s="21" t="s">
        <v>20</v>
      </c>
      <c r="D43" s="34">
        <f>D41</f>
        <v>56900</v>
      </c>
      <c r="E43" s="22"/>
      <c r="F43" s="34">
        <f>F41</f>
        <v>14000</v>
      </c>
      <c r="G43" s="22"/>
      <c r="H43" s="23">
        <f>H42+H41</f>
        <v>356</v>
      </c>
      <c r="I43" s="22"/>
      <c r="J43" s="26">
        <f>SUM(J41:J42)</f>
        <v>258.29000000000002</v>
      </c>
      <c r="K43" s="26">
        <f>SUM(K41:K42)</f>
        <v>112.39</v>
      </c>
    </row>
    <row r="44" spans="1:11">
      <c r="A44" s="21" t="s">
        <v>33</v>
      </c>
      <c r="B44" s="15" t="s">
        <v>39</v>
      </c>
      <c r="C44" s="13"/>
      <c r="D44" s="33"/>
      <c r="E44" s="13"/>
      <c r="F44" s="33"/>
      <c r="G44" s="13"/>
      <c r="H44" s="13"/>
      <c r="I44" s="13"/>
      <c r="J44" s="13"/>
      <c r="K44" s="16"/>
    </row>
    <row r="45" spans="1:11" ht="16.5" customHeight="1">
      <c r="A45" s="36">
        <v>1</v>
      </c>
      <c r="B45" s="17" t="s">
        <v>118</v>
      </c>
      <c r="C45" s="18" t="s">
        <v>25</v>
      </c>
      <c r="D45" s="31">
        <v>19146</v>
      </c>
      <c r="E45" s="19"/>
      <c r="F45" s="31">
        <v>0</v>
      </c>
      <c r="G45" s="19"/>
      <c r="H45" s="20">
        <v>24</v>
      </c>
      <c r="I45" s="19"/>
      <c r="J45" s="19">
        <v>7.19</v>
      </c>
      <c r="K45" s="19">
        <v>0</v>
      </c>
    </row>
    <row r="46" spans="1:11" ht="16.5" customHeight="1">
      <c r="A46" s="36">
        <v>2</v>
      </c>
      <c r="B46" s="17" t="s">
        <v>40</v>
      </c>
      <c r="C46" s="18" t="s">
        <v>25</v>
      </c>
      <c r="D46" s="31">
        <v>19146</v>
      </c>
      <c r="E46" s="19"/>
      <c r="F46" s="31">
        <v>0</v>
      </c>
      <c r="G46" s="19"/>
      <c r="H46" s="20">
        <v>24</v>
      </c>
      <c r="I46" s="19"/>
      <c r="J46" s="19">
        <v>7.19</v>
      </c>
      <c r="K46" s="19">
        <v>0</v>
      </c>
    </row>
    <row r="47" spans="1:11" ht="16.5" customHeight="1">
      <c r="A47" s="36">
        <v>3</v>
      </c>
      <c r="B47" s="17" t="s">
        <v>119</v>
      </c>
      <c r="C47" s="18" t="s">
        <v>25</v>
      </c>
      <c r="D47" s="31">
        <v>19146</v>
      </c>
      <c r="E47" s="19"/>
      <c r="F47" s="31">
        <v>0</v>
      </c>
      <c r="G47" s="19"/>
      <c r="H47" s="20">
        <v>24</v>
      </c>
      <c r="I47" s="19"/>
      <c r="J47" s="19">
        <v>7.19</v>
      </c>
      <c r="K47" s="19">
        <v>0</v>
      </c>
    </row>
    <row r="48" spans="1:11" ht="16.5" customHeight="1">
      <c r="A48" s="36">
        <v>4</v>
      </c>
      <c r="B48" s="17" t="s">
        <v>120</v>
      </c>
      <c r="C48" s="18" t="s">
        <v>25</v>
      </c>
      <c r="D48" s="31">
        <v>19146</v>
      </c>
      <c r="E48" s="19"/>
      <c r="F48" s="31">
        <v>0</v>
      </c>
      <c r="G48" s="19"/>
      <c r="H48" s="20">
        <v>24</v>
      </c>
      <c r="I48" s="19"/>
      <c r="J48" s="19">
        <v>7.19</v>
      </c>
      <c r="K48" s="19">
        <v>0</v>
      </c>
    </row>
    <row r="49" spans="1:11" ht="16.5" customHeight="1">
      <c r="A49" s="36">
        <v>5</v>
      </c>
      <c r="B49" s="17" t="s">
        <v>121</v>
      </c>
      <c r="C49" s="18" t="s">
        <v>25</v>
      </c>
      <c r="D49" s="31">
        <v>19146</v>
      </c>
      <c r="E49" s="19"/>
      <c r="F49" s="31">
        <v>0</v>
      </c>
      <c r="G49" s="19"/>
      <c r="H49" s="20">
        <v>24</v>
      </c>
      <c r="I49" s="19"/>
      <c r="J49" s="19">
        <v>7.19</v>
      </c>
      <c r="K49" s="19">
        <v>0</v>
      </c>
    </row>
    <row r="50" spans="1:11" ht="16.5" customHeight="1">
      <c r="A50" s="36">
        <v>6</v>
      </c>
      <c r="B50" s="17" t="s">
        <v>41</v>
      </c>
      <c r="C50" s="18" t="s">
        <v>25</v>
      </c>
      <c r="D50" s="31">
        <v>19146</v>
      </c>
      <c r="E50" s="19"/>
      <c r="F50" s="31">
        <v>0</v>
      </c>
      <c r="G50" s="19"/>
      <c r="H50" s="20">
        <v>24</v>
      </c>
      <c r="I50" s="19"/>
      <c r="J50" s="19">
        <v>7.19</v>
      </c>
      <c r="K50" s="19">
        <v>0</v>
      </c>
    </row>
    <row r="51" spans="1:11">
      <c r="A51" s="106" t="s">
        <v>26</v>
      </c>
      <c r="B51" s="107"/>
      <c r="C51" s="21" t="s">
        <v>20</v>
      </c>
      <c r="D51" s="34">
        <f>SUM(D45:D50)</f>
        <v>114876</v>
      </c>
      <c r="E51" s="22"/>
      <c r="F51" s="34">
        <f>SUM(F45:F50)</f>
        <v>0</v>
      </c>
      <c r="G51" s="22"/>
      <c r="H51" s="23">
        <f>SUM(H45:H50)</f>
        <v>144</v>
      </c>
      <c r="I51" s="22"/>
      <c r="J51" s="22">
        <f>SUM(J45:J50)</f>
        <v>43.14</v>
      </c>
      <c r="K51" s="22">
        <f>SUM(K45:K50)</f>
        <v>0</v>
      </c>
    </row>
    <row r="52" spans="1:11">
      <c r="A52" s="41" t="s">
        <v>122</v>
      </c>
      <c r="B52" s="15" t="s">
        <v>168</v>
      </c>
      <c r="C52" s="13"/>
      <c r="D52" s="33"/>
      <c r="E52" s="13"/>
      <c r="F52" s="33"/>
      <c r="G52" s="13"/>
      <c r="H52" s="13"/>
      <c r="I52" s="13"/>
      <c r="J52" s="13"/>
      <c r="K52" s="16"/>
    </row>
    <row r="53" spans="1:11" ht="24">
      <c r="A53" s="36">
        <v>1</v>
      </c>
      <c r="B53" s="17" t="s">
        <v>123</v>
      </c>
      <c r="C53" s="18" t="s">
        <v>25</v>
      </c>
      <c r="D53" s="31">
        <v>35600</v>
      </c>
      <c r="E53" s="19"/>
      <c r="F53" s="31">
        <v>0</v>
      </c>
      <c r="G53" s="19"/>
      <c r="H53" s="20">
        <v>24</v>
      </c>
      <c r="I53" s="19"/>
      <c r="J53" s="39">
        <v>16</v>
      </c>
      <c r="K53" s="39">
        <v>8</v>
      </c>
    </row>
    <row r="54" spans="1:11" ht="24">
      <c r="A54" s="36">
        <v>2</v>
      </c>
      <c r="B54" s="17" t="s">
        <v>124</v>
      </c>
      <c r="C54" s="18" t="s">
        <v>25</v>
      </c>
      <c r="D54" s="31">
        <v>44193</v>
      </c>
      <c r="E54" s="19"/>
      <c r="F54" s="31">
        <v>0</v>
      </c>
      <c r="G54" s="19"/>
      <c r="H54" s="20">
        <v>24</v>
      </c>
      <c r="I54" s="19"/>
      <c r="J54" s="39">
        <v>16</v>
      </c>
      <c r="K54" s="39">
        <v>8</v>
      </c>
    </row>
    <row r="55" spans="1:11" ht="24">
      <c r="A55" s="36">
        <v>3</v>
      </c>
      <c r="B55" s="17" t="s">
        <v>125</v>
      </c>
      <c r="C55" s="18" t="s">
        <v>25</v>
      </c>
      <c r="D55" s="31">
        <v>34561</v>
      </c>
      <c r="E55" s="19"/>
      <c r="F55" s="31">
        <v>0</v>
      </c>
      <c r="G55" s="19"/>
      <c r="H55" s="20">
        <v>24</v>
      </c>
      <c r="I55" s="19"/>
      <c r="J55" s="39">
        <v>16</v>
      </c>
      <c r="K55" s="39">
        <v>8</v>
      </c>
    </row>
    <row r="56" spans="1:11" ht="24">
      <c r="A56" s="36">
        <v>4</v>
      </c>
      <c r="B56" s="17" t="s">
        <v>126</v>
      </c>
      <c r="C56" s="18" t="s">
        <v>25</v>
      </c>
      <c r="D56" s="31">
        <v>44193</v>
      </c>
      <c r="E56" s="19"/>
      <c r="F56" s="31">
        <v>0</v>
      </c>
      <c r="G56" s="19"/>
      <c r="H56" s="20">
        <v>24</v>
      </c>
      <c r="I56" s="19"/>
      <c r="J56" s="39">
        <v>16</v>
      </c>
      <c r="K56" s="39">
        <v>8</v>
      </c>
    </row>
    <row r="57" spans="1:11">
      <c r="A57" s="106" t="s">
        <v>26</v>
      </c>
      <c r="B57" s="107"/>
      <c r="C57" s="21" t="s">
        <v>20</v>
      </c>
      <c r="D57" s="34">
        <f>SUM(D53:D56)</f>
        <v>158547</v>
      </c>
      <c r="E57" s="22"/>
      <c r="F57" s="34">
        <f>SUM(F53:F56)</f>
        <v>0</v>
      </c>
      <c r="G57" s="22"/>
      <c r="H57" s="34">
        <f>SUM(H53:H56)</f>
        <v>96</v>
      </c>
      <c r="I57" s="22"/>
      <c r="J57" s="34">
        <f>SUM(J53:J56)</f>
        <v>64</v>
      </c>
      <c r="K57" s="34">
        <f>SUM(K53:K56)</f>
        <v>32</v>
      </c>
    </row>
    <row r="58" spans="1:11">
      <c r="A58" s="112" t="s">
        <v>43</v>
      </c>
      <c r="B58" s="113"/>
      <c r="C58" s="30"/>
      <c r="D58" s="35">
        <f>D57+D51+D43+D39+D35</f>
        <v>494335.1</v>
      </c>
      <c r="E58" s="24"/>
      <c r="F58" s="35">
        <f>F57+F51+F43+F39+F35</f>
        <v>37510</v>
      </c>
      <c r="G58" s="24"/>
      <c r="H58" s="35">
        <f>H57+H51+H43+H39+H35</f>
        <v>1192</v>
      </c>
      <c r="I58" s="24"/>
      <c r="J58" s="35">
        <f>J57+J51+J43+J39+J35</f>
        <v>771.42000000000007</v>
      </c>
      <c r="K58" s="35">
        <f>K57+K51+K43+K39+K35</f>
        <v>256.77999999999997</v>
      </c>
    </row>
    <row r="59" spans="1:11">
      <c r="A59" s="112" t="s">
        <v>34</v>
      </c>
      <c r="B59" s="113"/>
      <c r="C59" s="24"/>
      <c r="D59" s="27">
        <f>D58+D16</f>
        <v>617935.1</v>
      </c>
      <c r="E59" s="24"/>
      <c r="F59" s="27">
        <f>F58+F16</f>
        <v>123600</v>
      </c>
      <c r="G59" s="24"/>
      <c r="H59" s="27">
        <f>H58+H16</f>
        <v>1512</v>
      </c>
      <c r="I59" s="24"/>
      <c r="J59" s="27">
        <f>J58+J16</f>
        <v>771.42000000000007</v>
      </c>
      <c r="K59" s="27">
        <f>K58+K16</f>
        <v>256.77999999999997</v>
      </c>
    </row>
    <row r="60" spans="1:11">
      <c r="A60" s="21">
        <v>3</v>
      </c>
      <c r="B60" s="15" t="s">
        <v>47</v>
      </c>
      <c r="C60" s="13"/>
      <c r="D60" s="33"/>
      <c r="E60" s="13"/>
      <c r="F60" s="33"/>
      <c r="G60" s="13"/>
      <c r="H60" s="13"/>
      <c r="I60" s="13"/>
      <c r="J60" s="13"/>
      <c r="K60" s="16"/>
    </row>
    <row r="61" spans="1:11" ht="91.5" customHeight="1">
      <c r="A61" s="36">
        <v>1</v>
      </c>
      <c r="B61" s="17" t="s">
        <v>48</v>
      </c>
      <c r="C61" s="18" t="s">
        <v>25</v>
      </c>
      <c r="D61" s="31">
        <v>1485000</v>
      </c>
      <c r="E61" s="19"/>
      <c r="F61" s="31">
        <v>1214528</v>
      </c>
      <c r="G61" s="19"/>
      <c r="H61" s="20">
        <v>541</v>
      </c>
      <c r="I61" s="19"/>
      <c r="J61" s="19">
        <v>577.19000000000005</v>
      </c>
      <c r="K61" s="19">
        <v>478.33</v>
      </c>
    </row>
    <row r="62" spans="1:11" ht="62.25" customHeight="1">
      <c r="A62" s="36">
        <v>2</v>
      </c>
      <c r="B62" s="17" t="s">
        <v>68</v>
      </c>
      <c r="C62" s="18" t="s">
        <v>25</v>
      </c>
      <c r="D62" s="31">
        <v>3371000</v>
      </c>
      <c r="E62" s="19"/>
      <c r="F62" s="31">
        <v>2535526</v>
      </c>
      <c r="G62" s="19"/>
      <c r="H62" s="20">
        <v>1167</v>
      </c>
      <c r="I62" s="19"/>
      <c r="J62" s="19">
        <v>577.19000000000005</v>
      </c>
      <c r="K62" s="19">
        <v>547.29999999999995</v>
      </c>
    </row>
    <row r="63" spans="1:11" ht="86.25" customHeight="1">
      <c r="A63" s="36">
        <v>3</v>
      </c>
      <c r="B63" s="17" t="s">
        <v>49</v>
      </c>
      <c r="C63" s="18" t="s">
        <v>25</v>
      </c>
      <c r="D63" s="31">
        <v>372672</v>
      </c>
      <c r="E63" s="19"/>
      <c r="F63" s="31">
        <v>350000</v>
      </c>
      <c r="G63" s="19"/>
      <c r="H63" s="20">
        <v>97</v>
      </c>
      <c r="I63" s="19"/>
      <c r="J63" s="19">
        <v>97.19</v>
      </c>
      <c r="K63" s="19">
        <v>50.33</v>
      </c>
    </row>
    <row r="64" spans="1:11" ht="66.75" customHeight="1">
      <c r="A64" s="36">
        <v>4</v>
      </c>
      <c r="B64" s="17" t="s">
        <v>50</v>
      </c>
      <c r="C64" s="18" t="s">
        <v>25</v>
      </c>
      <c r="D64" s="31">
        <v>14950000</v>
      </c>
      <c r="E64" s="19"/>
      <c r="F64" s="31">
        <v>9012000</v>
      </c>
      <c r="G64" s="19"/>
      <c r="H64" s="20">
        <v>3120</v>
      </c>
      <c r="I64" s="19"/>
      <c r="J64" s="19">
        <v>2577.19</v>
      </c>
      <c r="K64" s="19">
        <v>478.3</v>
      </c>
    </row>
    <row r="65" spans="1:11">
      <c r="A65" s="106" t="s">
        <v>26</v>
      </c>
      <c r="B65" s="107"/>
      <c r="C65" s="21" t="s">
        <v>20</v>
      </c>
      <c r="D65" s="34">
        <f>SUM(D61:D64)</f>
        <v>20178672</v>
      </c>
      <c r="E65" s="22"/>
      <c r="F65" s="34">
        <f>SUM(F61:F64)</f>
        <v>13112054</v>
      </c>
      <c r="G65" s="22"/>
      <c r="H65" s="34">
        <f>SUM(H61:H64)</f>
        <v>4925</v>
      </c>
      <c r="I65" s="22"/>
      <c r="J65" s="34">
        <f>SUM(J61:J64)</f>
        <v>3828.76</v>
      </c>
      <c r="K65" s="34">
        <f>SUM(K61:K64)</f>
        <v>1554.2599999999998</v>
      </c>
    </row>
    <row r="66" spans="1:11">
      <c r="A66" s="21">
        <v>4</v>
      </c>
      <c r="B66" s="15" t="s">
        <v>142</v>
      </c>
      <c r="C66" s="13"/>
      <c r="D66" s="33"/>
      <c r="E66" s="13"/>
      <c r="F66" s="33"/>
      <c r="G66" s="13"/>
      <c r="H66" s="13"/>
      <c r="I66" s="13"/>
      <c r="J66" s="13"/>
      <c r="K66" s="16"/>
    </row>
    <row r="67" spans="1:11" ht="27.75" customHeight="1">
      <c r="A67" s="36">
        <v>1</v>
      </c>
      <c r="B67" s="17" t="s">
        <v>127</v>
      </c>
      <c r="C67" s="18"/>
      <c r="D67" s="31">
        <v>22156</v>
      </c>
      <c r="E67" s="19"/>
      <c r="F67" s="31">
        <v>20100</v>
      </c>
      <c r="G67" s="19"/>
      <c r="H67" s="20">
        <v>16</v>
      </c>
      <c r="I67" s="19"/>
      <c r="J67" s="19">
        <v>8</v>
      </c>
      <c r="K67" s="19">
        <v>0</v>
      </c>
    </row>
    <row r="68" spans="1:11" ht="27.75" customHeight="1">
      <c r="A68" s="36">
        <v>2</v>
      </c>
      <c r="B68" s="17" t="s">
        <v>128</v>
      </c>
      <c r="C68" s="18"/>
      <c r="D68" s="31">
        <v>22156</v>
      </c>
      <c r="E68" s="19"/>
      <c r="F68" s="31">
        <v>20100</v>
      </c>
      <c r="G68" s="19"/>
      <c r="H68" s="20">
        <v>16</v>
      </c>
      <c r="I68" s="19"/>
      <c r="J68" s="19">
        <v>8</v>
      </c>
      <c r="K68" s="19">
        <v>0</v>
      </c>
    </row>
    <row r="69" spans="1:11" ht="27.75" customHeight="1">
      <c r="A69" s="36">
        <v>3</v>
      </c>
      <c r="B69" s="17" t="s">
        <v>129</v>
      </c>
      <c r="C69" s="18"/>
      <c r="D69" s="31">
        <v>22156</v>
      </c>
      <c r="E69" s="19"/>
      <c r="F69" s="31">
        <v>20100</v>
      </c>
      <c r="G69" s="19"/>
      <c r="H69" s="20">
        <v>16</v>
      </c>
      <c r="I69" s="19"/>
      <c r="J69" s="19">
        <v>8</v>
      </c>
      <c r="K69" s="19">
        <v>0</v>
      </c>
    </row>
    <row r="70" spans="1:11" ht="27.75" customHeight="1">
      <c r="A70" s="36">
        <v>4</v>
      </c>
      <c r="B70" s="17" t="s">
        <v>130</v>
      </c>
      <c r="C70" s="18"/>
      <c r="D70" s="31">
        <v>22156</v>
      </c>
      <c r="E70" s="19"/>
      <c r="F70" s="31">
        <v>20100</v>
      </c>
      <c r="G70" s="19"/>
      <c r="H70" s="20">
        <v>16</v>
      </c>
      <c r="I70" s="19"/>
      <c r="J70" s="19">
        <v>8</v>
      </c>
      <c r="K70" s="19">
        <v>0</v>
      </c>
    </row>
    <row r="71" spans="1:11" ht="27.75" customHeight="1">
      <c r="A71" s="36">
        <v>5</v>
      </c>
      <c r="B71" s="17" t="s">
        <v>131</v>
      </c>
      <c r="C71" s="18"/>
      <c r="D71" s="31">
        <v>22156</v>
      </c>
      <c r="E71" s="19"/>
      <c r="F71" s="31">
        <v>20100</v>
      </c>
      <c r="G71" s="19"/>
      <c r="H71" s="20">
        <v>16</v>
      </c>
      <c r="I71" s="19"/>
      <c r="J71" s="19">
        <v>8</v>
      </c>
      <c r="K71" s="19">
        <v>0</v>
      </c>
    </row>
    <row r="72" spans="1:11" ht="27.75" customHeight="1">
      <c r="A72" s="36">
        <v>6</v>
      </c>
      <c r="B72" s="17" t="s">
        <v>132</v>
      </c>
      <c r="C72" s="18"/>
      <c r="D72" s="31">
        <v>22156</v>
      </c>
      <c r="E72" s="19"/>
      <c r="F72" s="31">
        <v>20100</v>
      </c>
      <c r="G72" s="19"/>
      <c r="H72" s="20">
        <v>16</v>
      </c>
      <c r="I72" s="19"/>
      <c r="J72" s="19">
        <v>8</v>
      </c>
      <c r="K72" s="19">
        <v>0</v>
      </c>
    </row>
    <row r="73" spans="1:11" ht="27.75" customHeight="1">
      <c r="A73" s="36">
        <v>7</v>
      </c>
      <c r="B73" s="17" t="s">
        <v>133</v>
      </c>
      <c r="C73" s="18"/>
      <c r="D73" s="31">
        <v>22156</v>
      </c>
      <c r="E73" s="19"/>
      <c r="F73" s="31">
        <v>20100</v>
      </c>
      <c r="G73" s="19"/>
      <c r="H73" s="20">
        <v>16</v>
      </c>
      <c r="I73" s="19"/>
      <c r="J73" s="19">
        <v>8</v>
      </c>
      <c r="K73" s="19">
        <v>0</v>
      </c>
    </row>
    <row r="74" spans="1:11" ht="27.75" customHeight="1">
      <c r="A74" s="36">
        <v>8</v>
      </c>
      <c r="B74" s="17" t="s">
        <v>134</v>
      </c>
      <c r="C74" s="18"/>
      <c r="D74" s="31">
        <v>22156</v>
      </c>
      <c r="E74" s="19"/>
      <c r="F74" s="31">
        <v>20100</v>
      </c>
      <c r="G74" s="19"/>
      <c r="H74" s="20">
        <v>16</v>
      </c>
      <c r="I74" s="19"/>
      <c r="J74" s="19">
        <v>8</v>
      </c>
      <c r="K74" s="19">
        <v>0</v>
      </c>
    </row>
    <row r="75" spans="1:11" ht="27.75" customHeight="1">
      <c r="A75" s="36">
        <v>9</v>
      </c>
      <c r="B75" s="17" t="s">
        <v>135</v>
      </c>
      <c r="C75" s="18"/>
      <c r="D75" s="31">
        <v>22156</v>
      </c>
      <c r="E75" s="19"/>
      <c r="F75" s="31">
        <v>20100</v>
      </c>
      <c r="G75" s="19"/>
      <c r="H75" s="20">
        <v>16</v>
      </c>
      <c r="I75" s="19"/>
      <c r="J75" s="19">
        <v>8</v>
      </c>
      <c r="K75" s="19">
        <v>0</v>
      </c>
    </row>
    <row r="76" spans="1:11" ht="27.75" customHeight="1">
      <c r="A76" s="36">
        <v>10</v>
      </c>
      <c r="B76" s="17" t="s">
        <v>136</v>
      </c>
      <c r="C76" s="18"/>
      <c r="D76" s="31">
        <v>22156</v>
      </c>
      <c r="E76" s="19"/>
      <c r="F76" s="31">
        <v>20100</v>
      </c>
      <c r="G76" s="19"/>
      <c r="H76" s="20">
        <v>16</v>
      </c>
      <c r="I76" s="19"/>
      <c r="J76" s="19">
        <v>8</v>
      </c>
      <c r="K76" s="19">
        <v>0</v>
      </c>
    </row>
    <row r="77" spans="1:11" ht="27.75" customHeight="1">
      <c r="A77" s="36">
        <v>11</v>
      </c>
      <c r="B77" s="17" t="s">
        <v>137</v>
      </c>
      <c r="C77" s="18"/>
      <c r="D77" s="31">
        <v>22156</v>
      </c>
      <c r="E77" s="19"/>
      <c r="F77" s="31">
        <v>20100</v>
      </c>
      <c r="G77" s="19"/>
      <c r="H77" s="20">
        <v>16</v>
      </c>
      <c r="I77" s="19"/>
      <c r="J77" s="19">
        <v>8</v>
      </c>
      <c r="K77" s="19">
        <v>0</v>
      </c>
    </row>
    <row r="78" spans="1:11" ht="27.75" customHeight="1">
      <c r="A78" s="36">
        <v>12</v>
      </c>
      <c r="B78" s="17" t="s">
        <v>138</v>
      </c>
      <c r="C78" s="18"/>
      <c r="D78" s="31">
        <v>22156</v>
      </c>
      <c r="E78" s="19"/>
      <c r="F78" s="31">
        <v>20100</v>
      </c>
      <c r="G78" s="19"/>
      <c r="H78" s="20">
        <v>16</v>
      </c>
      <c r="I78" s="19"/>
      <c r="J78" s="19">
        <v>8</v>
      </c>
      <c r="K78" s="19">
        <v>0</v>
      </c>
    </row>
    <row r="79" spans="1:11" ht="27.75" customHeight="1">
      <c r="A79" s="36">
        <v>13</v>
      </c>
      <c r="B79" s="17" t="s">
        <v>139</v>
      </c>
      <c r="C79" s="18"/>
      <c r="D79" s="31">
        <v>22156</v>
      </c>
      <c r="E79" s="19"/>
      <c r="F79" s="31">
        <v>20100</v>
      </c>
      <c r="G79" s="19"/>
      <c r="H79" s="20">
        <v>16</v>
      </c>
      <c r="I79" s="19"/>
      <c r="J79" s="19">
        <v>8</v>
      </c>
      <c r="K79" s="19">
        <v>0</v>
      </c>
    </row>
    <row r="80" spans="1:11" ht="45.75" customHeight="1">
      <c r="A80" s="36">
        <v>14</v>
      </c>
      <c r="B80" s="17" t="s">
        <v>140</v>
      </c>
      <c r="C80" s="18"/>
      <c r="D80" s="31">
        <v>22156</v>
      </c>
      <c r="E80" s="19"/>
      <c r="F80" s="31">
        <v>20100</v>
      </c>
      <c r="G80" s="19"/>
      <c r="H80" s="20">
        <v>16</v>
      </c>
      <c r="I80" s="19"/>
      <c r="J80" s="19">
        <v>8</v>
      </c>
      <c r="K80" s="19">
        <v>0</v>
      </c>
    </row>
    <row r="81" spans="1:11" ht="47.25" customHeight="1">
      <c r="A81" s="36">
        <v>15</v>
      </c>
      <c r="B81" s="17" t="s">
        <v>141</v>
      </c>
      <c r="C81" s="18"/>
      <c r="D81" s="31">
        <v>22156</v>
      </c>
      <c r="E81" s="19"/>
      <c r="F81" s="31">
        <v>20100</v>
      </c>
      <c r="G81" s="19"/>
      <c r="H81" s="20">
        <v>16</v>
      </c>
      <c r="I81" s="19"/>
      <c r="J81" s="19">
        <v>8</v>
      </c>
      <c r="K81" s="19">
        <v>0</v>
      </c>
    </row>
    <row r="82" spans="1:11">
      <c r="A82" s="106" t="s">
        <v>26</v>
      </c>
      <c r="B82" s="107"/>
      <c r="C82" s="21" t="s">
        <v>20</v>
      </c>
      <c r="D82" s="34">
        <f>SUM(D67:D81)</f>
        <v>332340</v>
      </c>
      <c r="E82" s="22"/>
      <c r="F82" s="34">
        <f>SUM(F67:F81)</f>
        <v>301500</v>
      </c>
      <c r="G82" s="22"/>
      <c r="H82" s="34">
        <f>SUM(H67:H81)</f>
        <v>240</v>
      </c>
      <c r="I82" s="22"/>
      <c r="J82" s="34">
        <f>SUM(J67:J81)</f>
        <v>120</v>
      </c>
      <c r="K82" s="34">
        <f>SUM(K67:K81)</f>
        <v>0</v>
      </c>
    </row>
    <row r="83" spans="1:11">
      <c r="A83" s="21">
        <v>5</v>
      </c>
      <c r="B83" s="15" t="s">
        <v>51</v>
      </c>
      <c r="C83" s="13"/>
      <c r="D83" s="33"/>
      <c r="E83" s="13"/>
      <c r="F83" s="33"/>
      <c r="G83" s="13"/>
      <c r="H83" s="13"/>
      <c r="I83" s="13"/>
      <c r="J83" s="13"/>
      <c r="K83" s="16"/>
    </row>
    <row r="84" spans="1:11" ht="127.5" customHeight="1">
      <c r="A84" s="36">
        <v>1</v>
      </c>
      <c r="B84" s="17" t="s">
        <v>171</v>
      </c>
      <c r="C84" s="18" t="s">
        <v>163</v>
      </c>
      <c r="D84" s="31">
        <v>769690</v>
      </c>
      <c r="E84" s="19"/>
      <c r="F84" s="31">
        <v>554521</v>
      </c>
      <c r="G84" s="19"/>
      <c r="H84" s="20">
        <v>266.94</v>
      </c>
      <c r="I84" s="19"/>
      <c r="J84" s="19">
        <v>266</v>
      </c>
      <c r="K84" s="19">
        <v>55</v>
      </c>
    </row>
    <row r="85" spans="1:11" ht="94.5" customHeight="1">
      <c r="A85" s="36">
        <v>2</v>
      </c>
      <c r="B85" s="17" t="s">
        <v>170</v>
      </c>
      <c r="C85" s="18" t="s">
        <v>25</v>
      </c>
      <c r="D85" s="31">
        <v>213373</v>
      </c>
      <c r="E85" s="19"/>
      <c r="F85" s="31">
        <v>210413</v>
      </c>
      <c r="G85" s="19"/>
      <c r="H85" s="81">
        <v>3.7</v>
      </c>
      <c r="I85" s="19"/>
      <c r="J85" s="19">
        <v>3.7</v>
      </c>
      <c r="K85" s="19">
        <v>2.11</v>
      </c>
    </row>
    <row r="86" spans="1:11" ht="137.25" customHeight="1">
      <c r="A86" s="36">
        <v>3</v>
      </c>
      <c r="B86" s="17" t="s">
        <v>169</v>
      </c>
      <c r="C86" s="18" t="s">
        <v>25</v>
      </c>
      <c r="D86" s="31">
        <v>2113373</v>
      </c>
      <c r="E86" s="19"/>
      <c r="F86" s="31">
        <v>1910413</v>
      </c>
      <c r="G86" s="19"/>
      <c r="H86" s="81">
        <v>3.7</v>
      </c>
      <c r="I86" s="19"/>
      <c r="J86" s="19">
        <v>3.7</v>
      </c>
      <c r="K86" s="19">
        <v>2.11</v>
      </c>
    </row>
    <row r="87" spans="1:11">
      <c r="A87" s="106" t="s">
        <v>26</v>
      </c>
      <c r="B87" s="107"/>
      <c r="C87" s="21" t="s">
        <v>20</v>
      </c>
      <c r="D87" s="34">
        <f>SUM(D84:D86)</f>
        <v>3096436</v>
      </c>
      <c r="E87" s="22"/>
      <c r="F87" s="34">
        <f>SUM(F84:F86)</f>
        <v>2675347</v>
      </c>
      <c r="G87" s="22"/>
      <c r="H87" s="23">
        <f>SUM(H84:H86)</f>
        <v>274.33999999999997</v>
      </c>
      <c r="I87" s="22"/>
      <c r="J87" s="22">
        <f>SUM(J84:J86)</f>
        <v>273.39999999999998</v>
      </c>
      <c r="K87" s="22">
        <f>SUM(K84:K86)</f>
        <v>59.22</v>
      </c>
    </row>
    <row r="88" spans="1:11">
      <c r="A88" s="112" t="s">
        <v>70</v>
      </c>
      <c r="B88" s="113"/>
      <c r="C88" s="30"/>
      <c r="D88" s="35">
        <f>D87+D65+D59</f>
        <v>23893043.100000001</v>
      </c>
      <c r="E88" s="24"/>
      <c r="F88" s="35">
        <f>F87+F65+F59</f>
        <v>15911001</v>
      </c>
      <c r="G88" s="24"/>
      <c r="H88" s="35">
        <f>H87+H65+H59</f>
        <v>6711.34</v>
      </c>
      <c r="I88" s="24"/>
      <c r="J88" s="35">
        <f>J87+J65+J59</f>
        <v>4873.58</v>
      </c>
      <c r="K88" s="35">
        <f>K87+K65+K59</f>
        <v>1870.2599999999998</v>
      </c>
    </row>
    <row r="89" spans="1:11">
      <c r="A89" s="28"/>
      <c r="B89" s="2"/>
      <c r="C89" s="2"/>
      <c r="D89" s="2"/>
      <c r="E89" s="2"/>
      <c r="F89" s="2"/>
      <c r="G89" s="2"/>
      <c r="H89" s="2"/>
      <c r="I89" s="2"/>
      <c r="J89" s="2"/>
      <c r="K89" s="2"/>
    </row>
    <row r="90" spans="1:11" s="85" customFormat="1" ht="18">
      <c r="A90" s="83"/>
      <c r="B90" s="84" t="s">
        <v>79</v>
      </c>
      <c r="C90" s="84"/>
      <c r="D90" s="84"/>
      <c r="E90" s="84"/>
      <c r="F90" s="84"/>
      <c r="G90" s="84"/>
      <c r="H90" s="84"/>
      <c r="I90" s="84"/>
      <c r="J90" s="84"/>
      <c r="K90" s="84"/>
    </row>
    <row r="91" spans="1:11" s="85" customFormat="1" ht="15" customHeight="1">
      <c r="A91" s="108" t="s">
        <v>38</v>
      </c>
      <c r="B91" s="108"/>
      <c r="D91" s="82" t="s">
        <v>44</v>
      </c>
      <c r="E91" s="84"/>
      <c r="F91" s="84"/>
      <c r="G91" s="84"/>
      <c r="H91" s="84"/>
      <c r="I91" s="84"/>
      <c r="J91" s="84"/>
      <c r="K91" s="84"/>
    </row>
    <row r="92" spans="1:11" s="85" customFormat="1" ht="18">
      <c r="A92" s="83"/>
      <c r="B92" s="84"/>
      <c r="C92" s="84"/>
      <c r="D92" s="84"/>
      <c r="E92" s="84"/>
      <c r="F92" s="84"/>
      <c r="G92" s="84"/>
      <c r="H92" s="84"/>
      <c r="I92" s="84"/>
      <c r="J92" s="84"/>
      <c r="K92" s="84"/>
    </row>
    <row r="93" spans="1:11" s="85" customFormat="1" ht="18">
      <c r="A93" s="86"/>
      <c r="B93" s="85" t="s">
        <v>45</v>
      </c>
      <c r="D93" s="85" t="s">
        <v>46</v>
      </c>
    </row>
  </sheetData>
  <mergeCells count="23">
    <mergeCell ref="J4:K4"/>
    <mergeCell ref="A9:K9"/>
    <mergeCell ref="A11:A12"/>
    <mergeCell ref="B11:B12"/>
    <mergeCell ref="C11:C12"/>
    <mergeCell ref="A6:B6"/>
    <mergeCell ref="F11:G11"/>
    <mergeCell ref="A57:B57"/>
    <mergeCell ref="A91:B91"/>
    <mergeCell ref="A1:B1"/>
    <mergeCell ref="A43:B43"/>
    <mergeCell ref="H3:I3"/>
    <mergeCell ref="A3:B3"/>
    <mergeCell ref="A16:B16"/>
    <mergeCell ref="A35:B35"/>
    <mergeCell ref="A39:B39"/>
    <mergeCell ref="A51:B51"/>
    <mergeCell ref="A58:B58"/>
    <mergeCell ref="A59:B59"/>
    <mergeCell ref="A65:B65"/>
    <mergeCell ref="A88:B88"/>
    <mergeCell ref="A87:B87"/>
    <mergeCell ref="A82:B82"/>
  </mergeCells>
  <pageMargins left="0.28000000000000003" right="0.23" top="0.28000000000000003" bottom="0.31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81"/>
  <sheetViews>
    <sheetView tabSelected="1" view="pageBreakPreview" zoomScale="85" zoomScaleNormal="85" zoomScaleSheetLayoutView="85" workbookViewId="0">
      <selection activeCell="B29" sqref="B29"/>
    </sheetView>
  </sheetViews>
  <sheetFormatPr defaultRowHeight="12"/>
  <cols>
    <col min="1" max="1" width="7" style="53" customWidth="1"/>
    <col min="2" max="2" width="28.28515625" style="51" customWidth="1"/>
    <col min="3" max="3" width="9.140625" style="53"/>
    <col min="4" max="4" width="12.42578125" style="61" bestFit="1" customWidth="1"/>
    <col min="5" max="5" width="9.140625" style="61"/>
    <col min="6" max="6" width="10.42578125" style="61" customWidth="1"/>
    <col min="7" max="9" width="9.140625" style="61"/>
    <col min="10" max="10" width="9.85546875" style="61" bestFit="1" customWidth="1"/>
    <col min="11" max="11" width="9.140625" style="61"/>
    <col min="12" max="13" width="9.140625" style="43"/>
    <col min="14" max="14" width="9.140625" style="44"/>
    <col min="15" max="16384" width="9.140625" style="43"/>
  </cols>
  <sheetData>
    <row r="1" spans="1:14" s="98" customFormat="1" ht="14.25">
      <c r="A1" s="109" t="s">
        <v>0</v>
      </c>
      <c r="B1" s="109"/>
      <c r="C1" s="97"/>
      <c r="D1" s="97"/>
      <c r="E1" s="97"/>
      <c r="F1" s="97"/>
      <c r="G1" s="97"/>
      <c r="H1" s="1" t="s">
        <v>1</v>
      </c>
      <c r="I1" s="97"/>
      <c r="J1" s="97"/>
      <c r="K1" s="97"/>
    </row>
    <row r="2" spans="1:14" s="98" customFormat="1" ht="14.25">
      <c r="A2" s="99"/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4" s="98" customFormat="1" ht="15" customHeight="1">
      <c r="A3" s="111" t="s">
        <v>4</v>
      </c>
      <c r="B3" s="111"/>
      <c r="C3" s="97"/>
      <c r="D3" s="97"/>
      <c r="E3" s="97"/>
      <c r="F3" s="97"/>
      <c r="G3" s="97"/>
      <c r="H3" s="110" t="s">
        <v>2</v>
      </c>
      <c r="I3" s="110"/>
      <c r="J3" s="97"/>
      <c r="K3" s="97"/>
    </row>
    <row r="4" spans="1:14" s="98" customFormat="1" ht="14.25">
      <c r="A4" s="29"/>
      <c r="B4" s="5" t="s">
        <v>5</v>
      </c>
      <c r="C4" s="97"/>
      <c r="D4" s="97"/>
      <c r="E4" s="97"/>
      <c r="F4" s="97"/>
      <c r="G4" s="97"/>
      <c r="H4" s="3"/>
      <c r="I4" s="100"/>
      <c r="J4" s="114" t="s">
        <v>3</v>
      </c>
      <c r="K4" s="114"/>
    </row>
    <row r="5" spans="1:14" s="98" customFormat="1" ht="14.25">
      <c r="A5" s="99"/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4" s="79" customFormat="1" ht="15" customHeight="1">
      <c r="A6" s="120"/>
      <c r="B6" s="120"/>
      <c r="C6" s="77"/>
      <c r="D6" s="78"/>
      <c r="E6" s="78"/>
      <c r="F6" s="78"/>
      <c r="G6" s="78"/>
      <c r="H6" s="78"/>
      <c r="I6" s="78"/>
      <c r="J6" s="78"/>
      <c r="K6" s="78"/>
      <c r="N6" s="80"/>
    </row>
    <row r="7" spans="1:14" s="79" customFormat="1" ht="12.75">
      <c r="A7" s="89"/>
      <c r="B7" s="90"/>
      <c r="C7" s="77"/>
      <c r="D7" s="78"/>
      <c r="E7" s="78"/>
      <c r="F7" s="78"/>
      <c r="G7" s="78"/>
      <c r="H7" s="78"/>
      <c r="I7" s="78"/>
      <c r="J7" s="78"/>
      <c r="K7" s="78"/>
      <c r="N7" s="80"/>
    </row>
    <row r="8" spans="1:14">
      <c r="A8" s="91"/>
      <c r="B8" s="92"/>
      <c r="C8" s="45"/>
      <c r="D8" s="54"/>
      <c r="E8" s="54"/>
      <c r="F8" s="54"/>
      <c r="G8" s="54"/>
      <c r="H8" s="54"/>
      <c r="I8" s="54"/>
      <c r="J8" s="54"/>
      <c r="K8" s="54"/>
    </row>
    <row r="9" spans="1:14" s="70" customFormat="1" ht="15.75">
      <c r="A9" s="121" t="s">
        <v>80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N9" s="71"/>
    </row>
    <row r="10" spans="1:14">
      <c r="A10" s="45"/>
      <c r="B10" s="64"/>
      <c r="C10" s="45"/>
      <c r="D10" s="54"/>
      <c r="E10" s="54"/>
      <c r="F10" s="54"/>
      <c r="G10" s="54"/>
      <c r="H10" s="54"/>
      <c r="I10" s="54"/>
      <c r="J10" s="54"/>
      <c r="K10" s="54"/>
    </row>
    <row r="11" spans="1:14" ht="23.25" customHeight="1">
      <c r="A11" s="122" t="s">
        <v>6</v>
      </c>
      <c r="B11" s="122" t="s">
        <v>7</v>
      </c>
      <c r="C11" s="122" t="s">
        <v>8</v>
      </c>
      <c r="D11" s="125" t="s">
        <v>9</v>
      </c>
      <c r="E11" s="127"/>
      <c r="F11" s="124" t="s">
        <v>10</v>
      </c>
      <c r="G11" s="124"/>
      <c r="H11" s="125" t="s">
        <v>11</v>
      </c>
      <c r="I11" s="126"/>
      <c r="J11" s="126"/>
      <c r="K11" s="127"/>
    </row>
    <row r="12" spans="1:14" ht="84">
      <c r="A12" s="123"/>
      <c r="B12" s="123"/>
      <c r="C12" s="123"/>
      <c r="D12" s="88" t="s">
        <v>12</v>
      </c>
      <c r="E12" s="88" t="s">
        <v>13</v>
      </c>
      <c r="F12" s="87" t="s">
        <v>14</v>
      </c>
      <c r="G12" s="87" t="s">
        <v>15</v>
      </c>
      <c r="H12" s="88" t="s">
        <v>16</v>
      </c>
      <c r="I12" s="88" t="s">
        <v>17</v>
      </c>
      <c r="J12" s="88" t="s">
        <v>18</v>
      </c>
      <c r="K12" s="88" t="s">
        <v>19</v>
      </c>
    </row>
    <row r="13" spans="1:14">
      <c r="A13" s="37" t="s">
        <v>20</v>
      </c>
      <c r="B13" s="65" t="s">
        <v>54</v>
      </c>
      <c r="C13" s="62"/>
      <c r="D13" s="55"/>
      <c r="E13" s="55"/>
      <c r="F13" s="56"/>
      <c r="G13" s="56"/>
      <c r="H13" s="55"/>
      <c r="I13" s="55"/>
      <c r="J13" s="55"/>
      <c r="K13" s="57"/>
    </row>
    <row r="14" spans="1:14">
      <c r="A14" s="21" t="s">
        <v>22</v>
      </c>
      <c r="B14" s="66" t="s">
        <v>55</v>
      </c>
      <c r="C14" s="62"/>
      <c r="D14" s="56"/>
      <c r="E14" s="56"/>
      <c r="F14" s="56"/>
      <c r="G14" s="56"/>
      <c r="H14" s="56"/>
      <c r="I14" s="56"/>
      <c r="J14" s="56"/>
      <c r="K14" s="58"/>
    </row>
    <row r="15" spans="1:14" ht="28.5" customHeight="1">
      <c r="A15" s="36" t="s">
        <v>24</v>
      </c>
      <c r="B15" s="42" t="s">
        <v>188</v>
      </c>
      <c r="C15" s="18" t="s">
        <v>189</v>
      </c>
      <c r="D15" s="31">
        <v>273380</v>
      </c>
      <c r="E15" s="19"/>
      <c r="F15" s="31">
        <v>155220</v>
      </c>
      <c r="G15" s="19"/>
      <c r="H15" s="20">
        <v>250</v>
      </c>
      <c r="I15" s="19"/>
      <c r="J15" s="19">
        <v>200</v>
      </c>
      <c r="K15" s="19">
        <v>200</v>
      </c>
    </row>
    <row r="16" spans="1:14">
      <c r="A16" s="112" t="s">
        <v>42</v>
      </c>
      <c r="B16" s="113"/>
      <c r="C16" s="11"/>
      <c r="D16" s="27">
        <f>D15</f>
        <v>273380</v>
      </c>
      <c r="E16" s="24"/>
      <c r="F16" s="27">
        <f>F15</f>
        <v>155220</v>
      </c>
      <c r="G16" s="24"/>
      <c r="H16" s="25">
        <f>H15</f>
        <v>250</v>
      </c>
      <c r="I16" s="24"/>
      <c r="J16" s="24">
        <f>J15</f>
        <v>200</v>
      </c>
      <c r="K16" s="24">
        <f>K15</f>
        <v>200</v>
      </c>
    </row>
    <row r="17" spans="1:14">
      <c r="A17" s="37" t="s">
        <v>21</v>
      </c>
      <c r="B17" s="65" t="s">
        <v>56</v>
      </c>
      <c r="C17" s="62"/>
      <c r="D17" s="59"/>
      <c r="E17" s="55"/>
      <c r="F17" s="60"/>
      <c r="G17" s="56"/>
      <c r="H17" s="55"/>
      <c r="I17" s="55"/>
      <c r="J17" s="55"/>
      <c r="K17" s="57"/>
    </row>
    <row r="18" spans="1:14">
      <c r="A18" s="21" t="s">
        <v>27</v>
      </c>
      <c r="B18" s="66" t="s">
        <v>73</v>
      </c>
      <c r="C18" s="62"/>
      <c r="D18" s="60"/>
      <c r="E18" s="56"/>
      <c r="F18" s="60"/>
      <c r="G18" s="56"/>
      <c r="H18" s="56"/>
      <c r="I18" s="56"/>
      <c r="J18" s="56"/>
      <c r="K18" s="58"/>
    </row>
    <row r="19" spans="1:14" ht="48" customHeight="1">
      <c r="A19" s="36">
        <v>1</v>
      </c>
      <c r="B19" s="47" t="s">
        <v>86</v>
      </c>
      <c r="C19" s="18" t="s">
        <v>172</v>
      </c>
      <c r="D19" s="31">
        <f>1715*2.01</f>
        <v>3447.1499999999996</v>
      </c>
      <c r="E19" s="19"/>
      <c r="F19" s="31">
        <v>0</v>
      </c>
      <c r="G19" s="19"/>
      <c r="H19" s="81">
        <f>1715*0.03</f>
        <v>51.449999999999996</v>
      </c>
      <c r="I19" s="81"/>
      <c r="J19" s="81">
        <f t="shared" ref="J19:J30" si="0">0.0048*D19</f>
        <v>16.546319999999998</v>
      </c>
      <c r="K19" s="81">
        <v>0</v>
      </c>
      <c r="N19" s="46"/>
    </row>
    <row r="20" spans="1:14" ht="22.5" customHeight="1">
      <c r="A20" s="36">
        <v>2</v>
      </c>
      <c r="B20" s="47" t="s">
        <v>87</v>
      </c>
      <c r="C20" s="18" t="s">
        <v>149</v>
      </c>
      <c r="D20" s="31">
        <v>158.25</v>
      </c>
      <c r="E20" s="19"/>
      <c r="F20" s="31">
        <v>0</v>
      </c>
      <c r="G20" s="19"/>
      <c r="H20" s="81">
        <f>75*0.03</f>
        <v>2.25</v>
      </c>
      <c r="I20" s="81"/>
      <c r="J20" s="81">
        <f t="shared" si="0"/>
        <v>0.75959999999999994</v>
      </c>
      <c r="K20" s="81">
        <v>0</v>
      </c>
      <c r="N20" s="46"/>
    </row>
    <row r="21" spans="1:14" ht="48" customHeight="1">
      <c r="A21" s="36">
        <v>3</v>
      </c>
      <c r="B21" s="47" t="s">
        <v>88</v>
      </c>
      <c r="C21" s="18" t="s">
        <v>150</v>
      </c>
      <c r="D21" s="31">
        <v>3105.92</v>
      </c>
      <c r="E21" s="19"/>
      <c r="F21" s="31">
        <v>0</v>
      </c>
      <c r="G21" s="19"/>
      <c r="H21" s="81">
        <f>1472*0.03</f>
        <v>44.16</v>
      </c>
      <c r="I21" s="81"/>
      <c r="J21" s="81">
        <f t="shared" si="0"/>
        <v>14.908415999999999</v>
      </c>
      <c r="K21" s="81">
        <v>0</v>
      </c>
      <c r="N21" s="46"/>
    </row>
    <row r="22" spans="1:14" ht="48" customHeight="1">
      <c r="A22" s="36">
        <v>4</v>
      </c>
      <c r="B22" s="47" t="s">
        <v>89</v>
      </c>
      <c r="C22" s="18" t="s">
        <v>173</v>
      </c>
      <c r="D22" s="31">
        <f>2692*2.01</f>
        <v>5410.9199999999992</v>
      </c>
      <c r="E22" s="19"/>
      <c r="F22" s="31">
        <v>0</v>
      </c>
      <c r="G22" s="19"/>
      <c r="H22" s="81">
        <f>2692*0.03</f>
        <v>80.759999999999991</v>
      </c>
      <c r="I22" s="81"/>
      <c r="J22" s="81">
        <f t="shared" si="0"/>
        <v>25.972415999999992</v>
      </c>
      <c r="K22" s="81">
        <v>0</v>
      </c>
      <c r="N22" s="46"/>
    </row>
    <row r="23" spans="1:14" ht="42.75" customHeight="1">
      <c r="A23" s="36">
        <v>5</v>
      </c>
      <c r="B23" s="47" t="s">
        <v>90</v>
      </c>
      <c r="C23" s="18" t="s">
        <v>151</v>
      </c>
      <c r="D23" s="31">
        <v>2110</v>
      </c>
      <c r="E23" s="19"/>
      <c r="F23" s="31">
        <v>0</v>
      </c>
      <c r="G23" s="19"/>
      <c r="H23" s="81">
        <f>1000*0.03</f>
        <v>30</v>
      </c>
      <c r="I23" s="81"/>
      <c r="J23" s="81">
        <f t="shared" si="0"/>
        <v>10.127999999999998</v>
      </c>
      <c r="K23" s="81">
        <v>0</v>
      </c>
      <c r="N23" s="46"/>
    </row>
    <row r="24" spans="1:14" ht="20.25" customHeight="1">
      <c r="A24" s="36">
        <v>6</v>
      </c>
      <c r="B24" s="47" t="s">
        <v>91</v>
      </c>
      <c r="C24" s="18" t="s">
        <v>152</v>
      </c>
      <c r="D24" s="31">
        <v>210</v>
      </c>
      <c r="E24" s="19"/>
      <c r="F24" s="31">
        <v>0</v>
      </c>
      <c r="G24" s="19"/>
      <c r="H24" s="81">
        <f>100*0.03</f>
        <v>3</v>
      </c>
      <c r="I24" s="81"/>
      <c r="J24" s="81">
        <f t="shared" si="0"/>
        <v>1.008</v>
      </c>
      <c r="K24" s="81">
        <v>0</v>
      </c>
      <c r="N24" s="46"/>
    </row>
    <row r="25" spans="1:14" ht="20.25" customHeight="1">
      <c r="A25" s="36">
        <v>7</v>
      </c>
      <c r="B25" s="67" t="s">
        <v>92</v>
      </c>
      <c r="C25" s="18" t="s">
        <v>153</v>
      </c>
      <c r="D25" s="31">
        <v>1899</v>
      </c>
      <c r="E25" s="19"/>
      <c r="F25" s="31">
        <v>0</v>
      </c>
      <c r="G25" s="19"/>
      <c r="H25" s="81">
        <f>900*0.03</f>
        <v>27</v>
      </c>
      <c r="I25" s="81"/>
      <c r="J25" s="81">
        <f t="shared" si="0"/>
        <v>9.1151999999999997</v>
      </c>
      <c r="K25" s="81">
        <v>0</v>
      </c>
      <c r="N25" s="46"/>
    </row>
    <row r="26" spans="1:14" ht="58.5" customHeight="1">
      <c r="A26" s="36">
        <v>8</v>
      </c>
      <c r="B26" s="47" t="s">
        <v>145</v>
      </c>
      <c r="C26" s="18" t="s">
        <v>174</v>
      </c>
      <c r="D26" s="31">
        <v>804</v>
      </c>
      <c r="E26" s="19"/>
      <c r="F26" s="31">
        <v>0</v>
      </c>
      <c r="G26" s="19"/>
      <c r="H26" s="81">
        <f>40*0.03</f>
        <v>1.2</v>
      </c>
      <c r="I26" s="81"/>
      <c r="J26" s="81">
        <f t="shared" si="0"/>
        <v>3.8591999999999995</v>
      </c>
      <c r="K26" s="81">
        <v>0</v>
      </c>
      <c r="N26" s="46"/>
    </row>
    <row r="27" spans="1:14" ht="25.5" customHeight="1">
      <c r="A27" s="36">
        <v>9</v>
      </c>
      <c r="B27" s="47" t="s">
        <v>93</v>
      </c>
      <c r="C27" s="18" t="s">
        <v>155</v>
      </c>
      <c r="D27" s="31">
        <v>211</v>
      </c>
      <c r="E27" s="19"/>
      <c r="F27" s="31">
        <v>0</v>
      </c>
      <c r="G27" s="19"/>
      <c r="H27" s="81">
        <f>100*0.03</f>
        <v>3</v>
      </c>
      <c r="I27" s="81"/>
      <c r="J27" s="81">
        <f t="shared" si="0"/>
        <v>1.0127999999999999</v>
      </c>
      <c r="K27" s="81">
        <v>0</v>
      </c>
      <c r="N27" s="48"/>
    </row>
    <row r="28" spans="1:14" ht="30" customHeight="1">
      <c r="A28" s="36">
        <v>10</v>
      </c>
      <c r="B28" s="67" t="s">
        <v>144</v>
      </c>
      <c r="C28" s="18" t="s">
        <v>156</v>
      </c>
      <c r="D28" s="31">
        <v>1055</v>
      </c>
      <c r="E28" s="19"/>
      <c r="F28" s="31">
        <v>0</v>
      </c>
      <c r="G28" s="19"/>
      <c r="H28" s="81">
        <f>500*0.03</f>
        <v>15</v>
      </c>
      <c r="I28" s="81"/>
      <c r="J28" s="81">
        <f t="shared" si="0"/>
        <v>5.0639999999999992</v>
      </c>
      <c r="K28" s="81">
        <v>0</v>
      </c>
      <c r="N28" s="49"/>
    </row>
    <row r="29" spans="1:14" ht="56.25" customHeight="1">
      <c r="A29" s="36">
        <v>11</v>
      </c>
      <c r="B29" s="67" t="s">
        <v>94</v>
      </c>
      <c r="C29" s="18" t="s">
        <v>175</v>
      </c>
      <c r="D29" s="31">
        <v>603</v>
      </c>
      <c r="E29" s="19"/>
      <c r="F29" s="31">
        <v>0</v>
      </c>
      <c r="G29" s="19"/>
      <c r="H29" s="81">
        <f>30*0.03</f>
        <v>0.89999999999999991</v>
      </c>
      <c r="I29" s="81"/>
      <c r="J29" s="81">
        <f t="shared" si="0"/>
        <v>2.8943999999999996</v>
      </c>
      <c r="K29" s="81">
        <v>0</v>
      </c>
      <c r="N29" s="49"/>
    </row>
    <row r="30" spans="1:14" ht="21.75" customHeight="1">
      <c r="A30" s="36">
        <v>12</v>
      </c>
      <c r="B30" s="67" t="s">
        <v>95</v>
      </c>
      <c r="C30" s="18" t="s">
        <v>152</v>
      </c>
      <c r="D30" s="31">
        <v>211.1</v>
      </c>
      <c r="E30" s="19"/>
      <c r="F30" s="31">
        <v>0</v>
      </c>
      <c r="G30" s="19"/>
      <c r="H30" s="81">
        <f>100*0.03</f>
        <v>3</v>
      </c>
      <c r="I30" s="81"/>
      <c r="J30" s="81">
        <f t="shared" si="0"/>
        <v>1.01328</v>
      </c>
      <c r="K30" s="81">
        <v>0</v>
      </c>
      <c r="N30" s="49"/>
    </row>
    <row r="31" spans="1:14">
      <c r="A31" s="106" t="s">
        <v>26</v>
      </c>
      <c r="B31" s="107"/>
      <c r="C31" s="21">
        <v>12</v>
      </c>
      <c r="D31" s="34">
        <f>SUM(D19:D30)</f>
        <v>19225.339999999997</v>
      </c>
      <c r="E31" s="22"/>
      <c r="F31" s="34">
        <f>SUM(F19:F30)</f>
        <v>0</v>
      </c>
      <c r="G31" s="22"/>
      <c r="H31" s="34">
        <f>SUM(H19:H30)</f>
        <v>261.71999999999991</v>
      </c>
      <c r="I31" s="22"/>
      <c r="J31" s="34">
        <f>SUM(J19:J30)</f>
        <v>92.281631999999973</v>
      </c>
      <c r="K31" s="34">
        <f>G30</f>
        <v>0</v>
      </c>
    </row>
    <row r="32" spans="1:14">
      <c r="A32" s="21" t="s">
        <v>57</v>
      </c>
      <c r="B32" s="66" t="s">
        <v>74</v>
      </c>
      <c r="C32" s="62"/>
      <c r="D32" s="60"/>
      <c r="E32" s="56"/>
      <c r="F32" s="60"/>
      <c r="G32" s="56"/>
      <c r="H32" s="56"/>
      <c r="I32" s="56"/>
      <c r="J32" s="56"/>
      <c r="K32" s="58"/>
    </row>
    <row r="33" spans="1:14" ht="43.5" customHeight="1">
      <c r="A33" s="36">
        <v>1</v>
      </c>
      <c r="B33" s="42" t="s">
        <v>81</v>
      </c>
      <c r="C33" s="18" t="s">
        <v>157</v>
      </c>
      <c r="D33" s="31">
        <v>15800</v>
      </c>
      <c r="E33" s="19"/>
      <c r="F33" s="31">
        <v>0</v>
      </c>
      <c r="G33" s="19"/>
      <c r="H33" s="81">
        <f>4327*0.03</f>
        <v>129.81</v>
      </c>
      <c r="I33" s="81"/>
      <c r="J33" s="81">
        <f>4327*0.0048</f>
        <v>20.769599999999997</v>
      </c>
      <c r="K33" s="81">
        <v>0</v>
      </c>
    </row>
    <row r="34" spans="1:14" ht="22.5" customHeight="1">
      <c r="A34" s="36">
        <v>2</v>
      </c>
      <c r="B34" s="47" t="s">
        <v>82</v>
      </c>
      <c r="C34" s="18" t="s">
        <v>158</v>
      </c>
      <c r="D34" s="31">
        <v>5700</v>
      </c>
      <c r="E34" s="19"/>
      <c r="F34" s="31">
        <v>0</v>
      </c>
      <c r="G34" s="19"/>
      <c r="H34" s="81">
        <f>870*0.03</f>
        <v>26.099999999999998</v>
      </c>
      <c r="I34" s="81"/>
      <c r="J34" s="81">
        <f>870*0.0048</f>
        <v>4.1759999999999993</v>
      </c>
      <c r="K34" s="81">
        <v>0</v>
      </c>
      <c r="N34" s="46"/>
    </row>
    <row r="35" spans="1:14" ht="27.75" customHeight="1">
      <c r="A35" s="36">
        <v>3</v>
      </c>
      <c r="B35" s="47" t="s">
        <v>83</v>
      </c>
      <c r="C35" s="18" t="s">
        <v>159</v>
      </c>
      <c r="D35" s="31">
        <v>8700</v>
      </c>
      <c r="E35" s="19"/>
      <c r="F35" s="31">
        <v>0</v>
      </c>
      <c r="G35" s="19"/>
      <c r="H35" s="81">
        <f>870*0.03</f>
        <v>26.099999999999998</v>
      </c>
      <c r="I35" s="81"/>
      <c r="J35" s="81">
        <v>4.18</v>
      </c>
      <c r="K35" s="81">
        <v>0</v>
      </c>
      <c r="N35" s="46"/>
    </row>
    <row r="36" spans="1:14" ht="36.75" customHeight="1">
      <c r="A36" s="36">
        <v>4</v>
      </c>
      <c r="B36" s="47" t="s">
        <v>84</v>
      </c>
      <c r="C36" s="18" t="s">
        <v>160</v>
      </c>
      <c r="D36" s="31">
        <v>6000</v>
      </c>
      <c r="E36" s="19"/>
      <c r="F36" s="31">
        <v>0</v>
      </c>
      <c r="G36" s="19"/>
      <c r="H36" s="81">
        <f>1006*0.03</f>
        <v>30.18</v>
      </c>
      <c r="I36" s="81"/>
      <c r="J36" s="81">
        <f>1006*0.0048</f>
        <v>4.8287999999999993</v>
      </c>
      <c r="K36" s="81">
        <v>0</v>
      </c>
      <c r="N36" s="46"/>
    </row>
    <row r="37" spans="1:14" ht="27.75" customHeight="1">
      <c r="A37" s="36">
        <v>5</v>
      </c>
      <c r="B37" s="47" t="s">
        <v>85</v>
      </c>
      <c r="C37" s="18" t="s">
        <v>161</v>
      </c>
      <c r="D37" s="31">
        <v>16000</v>
      </c>
      <c r="E37" s="19"/>
      <c r="F37" s="31">
        <v>0</v>
      </c>
      <c r="G37" s="19"/>
      <c r="H37" s="81">
        <f>38*0.03</f>
        <v>1.1399999999999999</v>
      </c>
      <c r="I37" s="81"/>
      <c r="J37" s="81">
        <f>38*0.0048</f>
        <v>0.18239999999999998</v>
      </c>
      <c r="K37" s="81">
        <v>0</v>
      </c>
      <c r="N37" s="46"/>
    </row>
    <row r="38" spans="1:14" ht="27.75" customHeight="1">
      <c r="A38" s="36">
        <v>6</v>
      </c>
      <c r="B38" s="47" t="s">
        <v>146</v>
      </c>
      <c r="C38" s="18" t="s">
        <v>162</v>
      </c>
      <c r="D38" s="31">
        <v>700</v>
      </c>
      <c r="E38" s="19"/>
      <c r="F38" s="31">
        <v>0</v>
      </c>
      <c r="G38" s="19"/>
      <c r="H38" s="81">
        <f>870*0.03</f>
        <v>26.099999999999998</v>
      </c>
      <c r="I38" s="81"/>
      <c r="J38" s="81">
        <v>4.18</v>
      </c>
      <c r="K38" s="81">
        <v>0</v>
      </c>
      <c r="N38" s="46"/>
    </row>
    <row r="39" spans="1:14" ht="36.75" customHeight="1">
      <c r="A39" s="36">
        <v>7</v>
      </c>
      <c r="B39" s="47" t="s">
        <v>147</v>
      </c>
      <c r="C39" s="18" t="s">
        <v>163</v>
      </c>
      <c r="D39" s="31">
        <v>24552</v>
      </c>
      <c r="E39" s="19"/>
      <c r="F39" s="31">
        <v>0</v>
      </c>
      <c r="G39" s="19"/>
      <c r="H39" s="81">
        <f>1006*0.03</f>
        <v>30.18</v>
      </c>
      <c r="I39" s="81"/>
      <c r="J39" s="81">
        <f>1006*0.0048</f>
        <v>4.8287999999999993</v>
      </c>
      <c r="K39" s="81">
        <v>0</v>
      </c>
      <c r="N39" s="46"/>
    </row>
    <row r="40" spans="1:14">
      <c r="A40" s="106" t="s">
        <v>26</v>
      </c>
      <c r="B40" s="107"/>
      <c r="C40" s="21" t="s">
        <v>20</v>
      </c>
      <c r="D40" s="34">
        <f>SUM(D33:D39)</f>
        <v>77452</v>
      </c>
      <c r="E40" s="22"/>
      <c r="F40" s="34">
        <f>SUM(F33:F39)</f>
        <v>0</v>
      </c>
      <c r="G40" s="22"/>
      <c r="H40" s="34">
        <f>SUM(H33:H39)</f>
        <v>269.60999999999996</v>
      </c>
      <c r="I40" s="22"/>
      <c r="J40" s="34">
        <f>SUM(J33:J39)</f>
        <v>43.145599999999995</v>
      </c>
      <c r="K40" s="34">
        <f>SUM(K33:K39)</f>
        <v>0</v>
      </c>
    </row>
    <row r="41" spans="1:14">
      <c r="A41" s="41" t="s">
        <v>76</v>
      </c>
      <c r="B41" s="66" t="s">
        <v>75</v>
      </c>
      <c r="C41" s="62"/>
      <c r="D41" s="60"/>
      <c r="E41" s="56"/>
      <c r="F41" s="60"/>
      <c r="G41" s="56"/>
      <c r="H41" s="56"/>
      <c r="I41" s="56"/>
      <c r="J41" s="56"/>
      <c r="K41" s="58"/>
    </row>
    <row r="42" spans="1:14" ht="26.25" customHeight="1">
      <c r="A42" s="36">
        <v>1</v>
      </c>
      <c r="B42" s="47" t="s">
        <v>96</v>
      </c>
      <c r="C42" s="18" t="s">
        <v>155</v>
      </c>
      <c r="D42" s="31">
        <v>2111</v>
      </c>
      <c r="E42" s="19"/>
      <c r="F42" s="81">
        <v>0</v>
      </c>
      <c r="G42" s="81"/>
      <c r="H42" s="81">
        <f>100*0.03</f>
        <v>3</v>
      </c>
      <c r="I42" s="81"/>
      <c r="J42" s="81">
        <f>0.0048*D42</f>
        <v>10.1328</v>
      </c>
      <c r="K42" s="81">
        <v>0</v>
      </c>
      <c r="N42" s="46"/>
    </row>
    <row r="43" spans="1:14" ht="26.25" customHeight="1">
      <c r="A43" s="36">
        <v>2</v>
      </c>
      <c r="B43" s="47" t="s">
        <v>97</v>
      </c>
      <c r="C43" s="18" t="s">
        <v>154</v>
      </c>
      <c r="D43" s="31">
        <v>844</v>
      </c>
      <c r="E43" s="19"/>
      <c r="F43" s="81">
        <v>0</v>
      </c>
      <c r="G43" s="81"/>
      <c r="H43" s="81">
        <f>40*0.03</f>
        <v>1.2</v>
      </c>
      <c r="I43" s="81"/>
      <c r="J43" s="81">
        <f t="shared" ref="J43:J45" si="1">0.0048*D43</f>
        <v>4.0511999999999997</v>
      </c>
      <c r="K43" s="81">
        <v>0</v>
      </c>
      <c r="N43" s="46"/>
    </row>
    <row r="44" spans="1:14" ht="26.25" customHeight="1">
      <c r="A44" s="36">
        <v>3</v>
      </c>
      <c r="B44" s="47" t="s">
        <v>98</v>
      </c>
      <c r="C44" s="18" t="s">
        <v>164</v>
      </c>
      <c r="D44" s="31">
        <v>2030</v>
      </c>
      <c r="E44" s="19"/>
      <c r="F44" s="81">
        <v>0</v>
      </c>
      <c r="G44" s="81"/>
      <c r="H44" s="81">
        <f>70*0.03</f>
        <v>2.1</v>
      </c>
      <c r="I44" s="81"/>
      <c r="J44" s="81">
        <f t="shared" si="1"/>
        <v>9.7439999999999998</v>
      </c>
      <c r="K44" s="81">
        <v>0</v>
      </c>
      <c r="N44" s="46"/>
    </row>
    <row r="45" spans="1:14" ht="26.25" customHeight="1">
      <c r="A45" s="36">
        <v>4</v>
      </c>
      <c r="B45" s="47" t="s">
        <v>99</v>
      </c>
      <c r="C45" s="18" t="s">
        <v>165</v>
      </c>
      <c r="D45" s="31">
        <v>5156.8</v>
      </c>
      <c r="E45" s="19"/>
      <c r="F45" s="81">
        <v>0</v>
      </c>
      <c r="G45" s="81"/>
      <c r="H45" s="81">
        <f>2444*0.03</f>
        <v>73.319999999999993</v>
      </c>
      <c r="I45" s="81"/>
      <c r="J45" s="81">
        <f t="shared" si="1"/>
        <v>24.75264</v>
      </c>
      <c r="K45" s="81">
        <v>0</v>
      </c>
      <c r="N45" s="46"/>
    </row>
    <row r="46" spans="1:14" ht="23.25" customHeight="1">
      <c r="A46" s="106" t="s">
        <v>26</v>
      </c>
      <c r="B46" s="107"/>
      <c r="C46" s="21" t="s">
        <v>20</v>
      </c>
      <c r="D46" s="34">
        <f>SUM(D42:D45)</f>
        <v>10141.799999999999</v>
      </c>
      <c r="E46" s="22"/>
      <c r="F46" s="34">
        <f>SUM(F42:F45)</f>
        <v>0</v>
      </c>
      <c r="G46" s="22"/>
      <c r="H46" s="34">
        <f>SUM(H42:H45)</f>
        <v>79.61999999999999</v>
      </c>
      <c r="I46" s="22"/>
      <c r="J46" s="34">
        <f>SUM(J42:J45)</f>
        <v>48.680639999999997</v>
      </c>
      <c r="K46" s="34">
        <f>SUM(K42:K45)</f>
        <v>0</v>
      </c>
    </row>
    <row r="47" spans="1:14" ht="19.5" customHeight="1">
      <c r="A47" s="41" t="s">
        <v>78</v>
      </c>
      <c r="B47" s="66" t="s">
        <v>77</v>
      </c>
      <c r="C47" s="62"/>
      <c r="D47" s="60"/>
      <c r="E47" s="56"/>
      <c r="F47" s="60"/>
      <c r="G47" s="56"/>
      <c r="H47" s="56"/>
      <c r="I47" s="56"/>
      <c r="J47" s="56"/>
      <c r="K47" s="58"/>
    </row>
    <row r="48" spans="1:14" ht="30.75" customHeight="1">
      <c r="A48" s="36">
        <v>1</v>
      </c>
      <c r="B48" s="42" t="s">
        <v>99</v>
      </c>
      <c r="C48" s="18" t="s">
        <v>165</v>
      </c>
      <c r="D48" s="31">
        <v>28500</v>
      </c>
      <c r="E48" s="19"/>
      <c r="F48" s="81">
        <v>0</v>
      </c>
      <c r="G48" s="81"/>
      <c r="H48" s="81">
        <v>48</v>
      </c>
      <c r="I48" s="81"/>
      <c r="J48" s="81">
        <v>4.96</v>
      </c>
      <c r="K48" s="81">
        <v>0</v>
      </c>
    </row>
    <row r="49" spans="1:11" ht="30.75" customHeight="1">
      <c r="A49" s="36">
        <v>2</v>
      </c>
      <c r="B49" s="42" t="s">
        <v>100</v>
      </c>
      <c r="C49" s="18" t="s">
        <v>166</v>
      </c>
      <c r="D49" s="31">
        <v>11160</v>
      </c>
      <c r="E49" s="19"/>
      <c r="F49" s="81">
        <v>0</v>
      </c>
      <c r="G49" s="81"/>
      <c r="H49" s="81">
        <v>24</v>
      </c>
      <c r="I49" s="81"/>
      <c r="J49" s="81">
        <f>1900*0.0048</f>
        <v>9.1199999999999992</v>
      </c>
      <c r="K49" s="81">
        <v>0</v>
      </c>
    </row>
    <row r="50" spans="1:11" ht="39" customHeight="1">
      <c r="A50" s="36">
        <v>3</v>
      </c>
      <c r="B50" s="42" t="s">
        <v>148</v>
      </c>
      <c r="C50" s="18" t="s">
        <v>167</v>
      </c>
      <c r="D50" s="31">
        <v>50000</v>
      </c>
      <c r="E50" s="19"/>
      <c r="F50" s="81">
        <v>4230</v>
      </c>
      <c r="G50" s="81"/>
      <c r="H50" s="81">
        <v>48</v>
      </c>
      <c r="I50" s="81"/>
      <c r="J50" s="81">
        <f>1900*0.0048</f>
        <v>9.1199999999999992</v>
      </c>
      <c r="K50" s="81">
        <v>0</v>
      </c>
    </row>
    <row r="51" spans="1:11" ht="15.75" customHeight="1">
      <c r="A51" s="106" t="s">
        <v>26</v>
      </c>
      <c r="B51" s="107"/>
      <c r="C51" s="21" t="s">
        <v>20</v>
      </c>
      <c r="D51" s="34">
        <f>SUM(D48:D50)</f>
        <v>89660</v>
      </c>
      <c r="E51" s="22"/>
      <c r="F51" s="34">
        <f>SUM(F48:F50)</f>
        <v>4230</v>
      </c>
      <c r="G51" s="22"/>
      <c r="H51" s="34">
        <f>SUM(H48:H50)</f>
        <v>120</v>
      </c>
      <c r="I51" s="22"/>
      <c r="J51" s="34">
        <f>SUM(J48:J50)</f>
        <v>23.199999999999996</v>
      </c>
      <c r="K51" s="34">
        <f>SUM(K48:K50)</f>
        <v>0</v>
      </c>
    </row>
    <row r="52" spans="1:11" ht="15.75" customHeight="1">
      <c r="A52" s="112" t="s">
        <v>43</v>
      </c>
      <c r="B52" s="113"/>
      <c r="C52" s="63"/>
      <c r="D52" s="27">
        <f>D51+D46+D40+D31</f>
        <v>196479.13999999998</v>
      </c>
      <c r="E52" s="24"/>
      <c r="F52" s="27">
        <f>F51+F46+F40+F31</f>
        <v>4230</v>
      </c>
      <c r="G52" s="24"/>
      <c r="H52" s="27">
        <f>H51+H46+H40+H31</f>
        <v>730.94999999999982</v>
      </c>
      <c r="I52" s="24"/>
      <c r="J52" s="27">
        <f>J51+J46+J40+J31</f>
        <v>207.30787199999997</v>
      </c>
      <c r="K52" s="27">
        <f>K51+K46+K40+K31</f>
        <v>0</v>
      </c>
    </row>
    <row r="53" spans="1:11" ht="15.75" customHeight="1">
      <c r="A53" s="112" t="s">
        <v>34</v>
      </c>
      <c r="B53" s="113"/>
      <c r="C53" s="11"/>
      <c r="D53" s="27">
        <f>D52+D16</f>
        <v>469859.14</v>
      </c>
      <c r="E53" s="24"/>
      <c r="F53" s="27">
        <f>F52+F16</f>
        <v>159450</v>
      </c>
      <c r="G53" s="24"/>
      <c r="H53" s="27">
        <f>H52+H16</f>
        <v>980.94999999999982</v>
      </c>
      <c r="I53" s="24"/>
      <c r="J53" s="27">
        <f>J52+J16</f>
        <v>407.30787199999997</v>
      </c>
      <c r="K53" s="27">
        <f>K52+K16</f>
        <v>200</v>
      </c>
    </row>
    <row r="54" spans="1:11" ht="15.75" customHeight="1">
      <c r="A54" s="21">
        <v>3</v>
      </c>
      <c r="B54" s="66" t="s">
        <v>47</v>
      </c>
      <c r="C54" s="62"/>
      <c r="D54" s="60"/>
      <c r="E54" s="56"/>
      <c r="F54" s="60"/>
      <c r="G54" s="56"/>
      <c r="H54" s="56"/>
      <c r="I54" s="56"/>
      <c r="J54" s="56"/>
      <c r="K54" s="58"/>
    </row>
    <row r="55" spans="1:11" ht="46.5" customHeight="1">
      <c r="A55" s="36">
        <v>1</v>
      </c>
      <c r="B55" s="42" t="s">
        <v>69</v>
      </c>
      <c r="C55" s="18" t="s">
        <v>25</v>
      </c>
      <c r="D55" s="31">
        <v>3371000</v>
      </c>
      <c r="E55" s="19"/>
      <c r="F55" s="31">
        <v>2535526</v>
      </c>
      <c r="G55" s="19"/>
      <c r="H55" s="81">
        <v>1167.26</v>
      </c>
      <c r="I55" s="81"/>
      <c r="J55" s="81">
        <v>950.47</v>
      </c>
      <c r="K55" s="81">
        <v>44.78</v>
      </c>
    </row>
    <row r="56" spans="1:11" ht="45.75" customHeight="1">
      <c r="A56" s="36">
        <v>2</v>
      </c>
      <c r="B56" s="42" t="s">
        <v>58</v>
      </c>
      <c r="C56" s="18" t="s">
        <v>25</v>
      </c>
      <c r="D56" s="31">
        <v>2821000</v>
      </c>
      <c r="E56" s="19"/>
      <c r="F56" s="31">
        <v>2000000</v>
      </c>
      <c r="G56" s="19"/>
      <c r="H56" s="81">
        <v>458.22</v>
      </c>
      <c r="I56" s="81"/>
      <c r="J56" s="81">
        <v>360.2</v>
      </c>
      <c r="K56" s="81">
        <v>112.7</v>
      </c>
    </row>
    <row r="57" spans="1:11" ht="111" customHeight="1">
      <c r="A57" s="36">
        <v>3</v>
      </c>
      <c r="B57" s="42" t="s">
        <v>61</v>
      </c>
      <c r="C57" s="18" t="s">
        <v>25</v>
      </c>
      <c r="D57" s="31">
        <v>4274190</v>
      </c>
      <c r="E57" s="19"/>
      <c r="F57" s="31">
        <v>3800000</v>
      </c>
      <c r="G57" s="19"/>
      <c r="H57" s="81">
        <v>746.62</v>
      </c>
      <c r="I57" s="81"/>
      <c r="J57" s="81">
        <v>1500.3</v>
      </c>
      <c r="K57" s="81">
        <v>699.5</v>
      </c>
    </row>
    <row r="58" spans="1:11" ht="53.25" customHeight="1">
      <c r="A58" s="36">
        <v>4</v>
      </c>
      <c r="B58" s="42" t="s">
        <v>59</v>
      </c>
      <c r="C58" s="18" t="s">
        <v>25</v>
      </c>
      <c r="D58" s="31">
        <v>9400000</v>
      </c>
      <c r="E58" s="19"/>
      <c r="F58" s="31">
        <v>9400000</v>
      </c>
      <c r="G58" s="19"/>
      <c r="H58" s="81">
        <v>1126.6600000000001</v>
      </c>
      <c r="I58" s="81"/>
      <c r="J58" s="81">
        <v>500.6</v>
      </c>
      <c r="K58" s="81">
        <v>0</v>
      </c>
    </row>
    <row r="59" spans="1:11" ht="86.25" customHeight="1">
      <c r="A59" s="36">
        <v>5</v>
      </c>
      <c r="B59" s="42" t="s">
        <v>60</v>
      </c>
      <c r="C59" s="18" t="s">
        <v>25</v>
      </c>
      <c r="D59" s="31">
        <v>420000</v>
      </c>
      <c r="E59" s="19"/>
      <c r="F59" s="31">
        <v>9012000</v>
      </c>
      <c r="G59" s="19"/>
      <c r="H59" s="81">
        <v>3120.16</v>
      </c>
      <c r="I59" s="81"/>
      <c r="J59" s="81">
        <v>1489.3</v>
      </c>
      <c r="K59" s="81">
        <v>54.66</v>
      </c>
    </row>
    <row r="60" spans="1:11" ht="54.75" customHeight="1">
      <c r="A60" s="36">
        <v>6</v>
      </c>
      <c r="B60" s="101" t="s">
        <v>176</v>
      </c>
      <c r="C60" s="18" t="s">
        <v>182</v>
      </c>
      <c r="D60" s="103">
        <v>468570.73</v>
      </c>
      <c r="E60" s="19"/>
      <c r="F60" s="31">
        <v>2535526</v>
      </c>
      <c r="G60" s="19"/>
      <c r="H60" s="81">
        <v>1167.26</v>
      </c>
      <c r="I60" s="81"/>
      <c r="J60" s="81">
        <v>950.47</v>
      </c>
      <c r="K60" s="81">
        <v>44.78</v>
      </c>
    </row>
    <row r="61" spans="1:11" ht="54.75" customHeight="1">
      <c r="A61" s="36">
        <v>7</v>
      </c>
      <c r="B61" s="102" t="s">
        <v>177</v>
      </c>
      <c r="C61" s="18" t="s">
        <v>172</v>
      </c>
      <c r="D61" s="105">
        <v>416996.94</v>
      </c>
      <c r="E61" s="19"/>
      <c r="F61" s="103">
        <v>270035.07</v>
      </c>
      <c r="G61" s="19"/>
      <c r="H61" s="81">
        <v>458.22</v>
      </c>
      <c r="I61" s="81"/>
      <c r="J61" s="81">
        <v>360.2</v>
      </c>
      <c r="K61" s="81">
        <v>112.7</v>
      </c>
    </row>
    <row r="62" spans="1:11" ht="54.75" customHeight="1">
      <c r="A62" s="36">
        <v>8</v>
      </c>
      <c r="B62" s="102" t="s">
        <v>178</v>
      </c>
      <c r="C62" s="18" t="s">
        <v>183</v>
      </c>
      <c r="D62" s="104">
        <v>490217.94</v>
      </c>
      <c r="E62" s="19"/>
      <c r="F62" s="104">
        <v>326130.93</v>
      </c>
      <c r="G62" s="19"/>
      <c r="H62" s="81">
        <v>746.62</v>
      </c>
      <c r="I62" s="81"/>
      <c r="J62" s="81">
        <v>1500.3</v>
      </c>
      <c r="K62" s="81">
        <v>699.5</v>
      </c>
    </row>
    <row r="63" spans="1:11" ht="54.75" customHeight="1">
      <c r="A63" s="36">
        <v>9</v>
      </c>
      <c r="B63" s="102" t="s">
        <v>179</v>
      </c>
      <c r="C63" s="18" t="s">
        <v>184</v>
      </c>
      <c r="D63" s="104">
        <v>332435.46999999997</v>
      </c>
      <c r="E63" s="19"/>
      <c r="F63" s="104">
        <v>219340.93</v>
      </c>
      <c r="G63" s="19"/>
      <c r="H63" s="81">
        <v>1126.6600000000001</v>
      </c>
      <c r="I63" s="81"/>
      <c r="J63" s="81">
        <v>500.6</v>
      </c>
      <c r="K63" s="81">
        <v>0</v>
      </c>
    </row>
    <row r="64" spans="1:11" ht="54.75" customHeight="1">
      <c r="A64" s="36">
        <v>10</v>
      </c>
      <c r="B64" s="102" t="s">
        <v>180</v>
      </c>
      <c r="C64" s="18" t="s">
        <v>185</v>
      </c>
      <c r="D64" s="104">
        <v>480447.19</v>
      </c>
      <c r="E64" s="19"/>
      <c r="F64" s="104">
        <v>473132.25</v>
      </c>
      <c r="G64" s="19"/>
      <c r="H64" s="81">
        <v>3120.16</v>
      </c>
      <c r="I64" s="81"/>
      <c r="J64" s="81">
        <v>1489.3</v>
      </c>
      <c r="K64" s="81">
        <v>54.66</v>
      </c>
    </row>
    <row r="65" spans="1:14" ht="54.75" customHeight="1">
      <c r="A65" s="36">
        <v>11</v>
      </c>
      <c r="B65" s="102" t="s">
        <v>181</v>
      </c>
      <c r="C65" s="18" t="s">
        <v>186</v>
      </c>
      <c r="D65" s="104">
        <v>814528.65</v>
      </c>
      <c r="E65" s="19"/>
      <c r="F65" s="104">
        <v>538257.48</v>
      </c>
      <c r="G65" s="19"/>
      <c r="H65" s="81">
        <v>3120.16</v>
      </c>
      <c r="I65" s="81"/>
      <c r="J65" s="81">
        <v>1489.3</v>
      </c>
      <c r="K65" s="81">
        <v>54.66</v>
      </c>
    </row>
    <row r="66" spans="1:14">
      <c r="A66" s="106" t="s">
        <v>26</v>
      </c>
      <c r="B66" s="107"/>
      <c r="C66" s="21" t="s">
        <v>20</v>
      </c>
      <c r="D66" s="34">
        <f>SUM(D60:D65)</f>
        <v>3003196.92</v>
      </c>
      <c r="E66" s="22"/>
      <c r="F66" s="34">
        <f>SUM(F60:F65)</f>
        <v>4362422.66</v>
      </c>
      <c r="G66" s="22"/>
      <c r="H66" s="34">
        <f>SUM(H60:H65)</f>
        <v>9739.08</v>
      </c>
      <c r="I66" s="22"/>
      <c r="J66" s="34">
        <f>SUM(J60:J65)</f>
        <v>6290.17</v>
      </c>
      <c r="K66" s="34">
        <f>SUM(K60:K65)</f>
        <v>966.3</v>
      </c>
    </row>
    <row r="67" spans="1:14">
      <c r="A67" s="21">
        <v>4</v>
      </c>
      <c r="B67" s="66" t="s">
        <v>51</v>
      </c>
      <c r="C67" s="62"/>
      <c r="D67" s="60"/>
      <c r="E67" s="56"/>
      <c r="F67" s="60"/>
      <c r="G67" s="56"/>
      <c r="H67" s="56"/>
      <c r="I67" s="56"/>
      <c r="J67" s="56"/>
      <c r="K67" s="58"/>
    </row>
    <row r="68" spans="1:14" ht="93.75" customHeight="1">
      <c r="A68" s="36">
        <v>1</v>
      </c>
      <c r="B68" s="42" t="s">
        <v>62</v>
      </c>
      <c r="C68" s="18" t="s">
        <v>25</v>
      </c>
      <c r="D68" s="31">
        <v>159937.67000000001</v>
      </c>
      <c r="E68" s="19"/>
      <c r="F68" s="31">
        <v>117228.12</v>
      </c>
      <c r="G68" s="81"/>
      <c r="H68" s="81">
        <v>55.88</v>
      </c>
      <c r="I68" s="81"/>
      <c r="J68" s="81">
        <v>12.3</v>
      </c>
      <c r="K68" s="81">
        <v>0</v>
      </c>
    </row>
    <row r="69" spans="1:14" ht="81.75" customHeight="1">
      <c r="A69" s="36">
        <v>2</v>
      </c>
      <c r="B69" s="42" t="s">
        <v>63</v>
      </c>
      <c r="C69" s="18" t="s">
        <v>25</v>
      </c>
      <c r="D69" s="31">
        <v>80232</v>
      </c>
      <c r="E69" s="19"/>
      <c r="F69" s="31">
        <v>56770</v>
      </c>
      <c r="G69" s="81"/>
      <c r="H69" s="81">
        <v>30.52</v>
      </c>
      <c r="I69" s="81"/>
      <c r="J69" s="81">
        <v>28.4</v>
      </c>
      <c r="K69" s="81">
        <v>0</v>
      </c>
    </row>
    <row r="70" spans="1:14" ht="78.75" customHeight="1">
      <c r="A70" s="36">
        <v>3</v>
      </c>
      <c r="B70" s="42" t="s">
        <v>64</v>
      </c>
      <c r="C70" s="18" t="s">
        <v>25</v>
      </c>
      <c r="D70" s="31">
        <v>24075.94</v>
      </c>
      <c r="E70" s="19"/>
      <c r="F70" s="31">
        <v>18121.97</v>
      </c>
      <c r="G70" s="81"/>
      <c r="H70" s="81">
        <v>9.1999999999999993</v>
      </c>
      <c r="I70" s="81"/>
      <c r="J70" s="81">
        <v>5.3</v>
      </c>
      <c r="K70" s="81">
        <v>0</v>
      </c>
    </row>
    <row r="71" spans="1:14" s="51" customFormat="1" ht="82.5" customHeight="1">
      <c r="A71" s="36">
        <v>4</v>
      </c>
      <c r="B71" s="50" t="s">
        <v>65</v>
      </c>
      <c r="C71" s="18" t="s">
        <v>25</v>
      </c>
      <c r="D71" s="31">
        <v>87573.23</v>
      </c>
      <c r="E71" s="19"/>
      <c r="F71" s="31">
        <v>52115.82</v>
      </c>
      <c r="G71" s="81"/>
      <c r="H71" s="81">
        <v>38.369999999999997</v>
      </c>
      <c r="I71" s="81"/>
      <c r="J71" s="81">
        <v>12.3</v>
      </c>
      <c r="K71" s="81">
        <v>0</v>
      </c>
      <c r="N71" s="52"/>
    </row>
    <row r="72" spans="1:14" s="51" customFormat="1" ht="88.5" customHeight="1">
      <c r="A72" s="36">
        <v>5</v>
      </c>
      <c r="B72" s="50" t="s">
        <v>66</v>
      </c>
      <c r="C72" s="18" t="s">
        <v>25</v>
      </c>
      <c r="D72" s="31">
        <v>33633.56</v>
      </c>
      <c r="E72" s="19"/>
      <c r="F72" s="31">
        <v>26311.599999999999</v>
      </c>
      <c r="G72" s="81"/>
      <c r="H72" s="81">
        <v>7.51</v>
      </c>
      <c r="I72" s="81"/>
      <c r="J72" s="81">
        <v>4.8</v>
      </c>
      <c r="K72" s="81">
        <v>0</v>
      </c>
      <c r="N72" s="52"/>
    </row>
    <row r="73" spans="1:14" s="51" customFormat="1" ht="87" customHeight="1">
      <c r="A73" s="36">
        <v>6</v>
      </c>
      <c r="B73" s="50" t="s">
        <v>67</v>
      </c>
      <c r="C73" s="18" t="s">
        <v>25</v>
      </c>
      <c r="D73" s="31">
        <v>29194.35</v>
      </c>
      <c r="E73" s="19"/>
      <c r="F73" s="31">
        <v>21892.39</v>
      </c>
      <c r="G73" s="81"/>
      <c r="H73" s="81">
        <v>7.51</v>
      </c>
      <c r="I73" s="81"/>
      <c r="J73" s="81">
        <v>6.8</v>
      </c>
      <c r="K73" s="81">
        <v>0</v>
      </c>
      <c r="N73" s="52"/>
    </row>
    <row r="74" spans="1:14" s="51" customFormat="1" ht="204.75" customHeight="1">
      <c r="A74" s="36">
        <v>7</v>
      </c>
      <c r="B74" s="50" t="s">
        <v>187</v>
      </c>
      <c r="C74" s="18" t="s">
        <v>25</v>
      </c>
      <c r="D74" s="31">
        <v>445000</v>
      </c>
      <c r="E74" s="19"/>
      <c r="F74" s="31">
        <v>1573281</v>
      </c>
      <c r="G74" s="81"/>
      <c r="H74" s="81">
        <v>857.37</v>
      </c>
      <c r="I74" s="81"/>
      <c r="J74" s="81">
        <v>658.33</v>
      </c>
      <c r="K74" s="81">
        <v>68.73</v>
      </c>
      <c r="N74" s="52"/>
    </row>
    <row r="75" spans="1:14">
      <c r="A75" s="106" t="s">
        <v>26</v>
      </c>
      <c r="B75" s="107"/>
      <c r="C75" s="21" t="s">
        <v>20</v>
      </c>
      <c r="D75" s="34">
        <f>SUM(D68:D74)</f>
        <v>859646.75</v>
      </c>
      <c r="E75" s="22"/>
      <c r="F75" s="34">
        <f>SUM(F68:F74)</f>
        <v>1865720.9</v>
      </c>
      <c r="G75" s="22"/>
      <c r="H75" s="34">
        <f>SUM(H68:H74)</f>
        <v>1006.36</v>
      </c>
      <c r="I75" s="22"/>
      <c r="J75" s="34">
        <f>SUM(J68:J74)</f>
        <v>728.23</v>
      </c>
      <c r="K75" s="34">
        <f>SUM(K68:K74)</f>
        <v>68.73</v>
      </c>
    </row>
    <row r="76" spans="1:14">
      <c r="A76" s="112" t="s">
        <v>70</v>
      </c>
      <c r="B76" s="113"/>
      <c r="C76" s="63"/>
      <c r="D76" s="27">
        <f>D75+D66+D53</f>
        <v>4332702.8099999996</v>
      </c>
      <c r="E76" s="24"/>
      <c r="F76" s="27">
        <f>F75+F66+F53</f>
        <v>6387593.5600000005</v>
      </c>
      <c r="G76" s="24"/>
      <c r="H76" s="27">
        <f>H75+H66+H53</f>
        <v>11726.39</v>
      </c>
      <c r="I76" s="24"/>
      <c r="J76" s="27">
        <f>J75+J66+J53</f>
        <v>7425.707872</v>
      </c>
      <c r="K76" s="27">
        <f>K75+K66+K53</f>
        <v>1235.03</v>
      </c>
    </row>
    <row r="77" spans="1:14">
      <c r="A77" s="45"/>
      <c r="B77" s="64"/>
      <c r="C77" s="45"/>
      <c r="D77" s="54"/>
      <c r="E77" s="54"/>
      <c r="F77" s="54"/>
      <c r="G77" s="54"/>
      <c r="H77" s="54"/>
      <c r="I77" s="54"/>
      <c r="J77" s="54"/>
      <c r="K77" s="54"/>
    </row>
    <row r="78" spans="1:14" ht="15">
      <c r="A78" s="45"/>
      <c r="B78" s="73" t="s">
        <v>79</v>
      </c>
      <c r="C78" s="45"/>
      <c r="D78" s="54"/>
      <c r="E78" s="54"/>
      <c r="F78" s="54"/>
      <c r="G78" s="54"/>
      <c r="H78" s="54"/>
      <c r="I78" s="54"/>
      <c r="J78" s="54"/>
      <c r="K78" s="54"/>
    </row>
    <row r="79" spans="1:14" s="70" customFormat="1" ht="15" customHeight="1">
      <c r="A79" s="128" t="s">
        <v>38</v>
      </c>
      <c r="B79" s="128"/>
      <c r="C79" s="68"/>
      <c r="D79" s="76" t="s">
        <v>44</v>
      </c>
      <c r="E79" s="69"/>
      <c r="F79" s="69"/>
      <c r="G79" s="69"/>
      <c r="H79" s="69"/>
      <c r="I79" s="69"/>
      <c r="J79" s="69"/>
      <c r="K79" s="69"/>
      <c r="N79" s="71"/>
    </row>
    <row r="80" spans="1:14" s="70" customFormat="1" ht="15">
      <c r="A80" s="72"/>
      <c r="B80" s="73"/>
      <c r="C80" s="72"/>
      <c r="D80" s="69"/>
      <c r="E80" s="69"/>
      <c r="F80" s="69"/>
      <c r="G80" s="69"/>
      <c r="H80" s="69"/>
      <c r="I80" s="69"/>
      <c r="J80" s="69"/>
      <c r="K80" s="69"/>
      <c r="N80" s="71"/>
    </row>
    <row r="81" spans="1:14" s="70" customFormat="1" ht="15">
      <c r="A81" s="68"/>
      <c r="B81" s="74" t="s">
        <v>71</v>
      </c>
      <c r="C81" s="68"/>
      <c r="D81" s="74" t="s">
        <v>72</v>
      </c>
      <c r="E81" s="75"/>
      <c r="F81" s="75"/>
      <c r="G81" s="75"/>
      <c r="H81" s="75"/>
      <c r="I81" s="75"/>
      <c r="J81" s="75"/>
      <c r="K81" s="75"/>
      <c r="N81" s="71"/>
    </row>
  </sheetData>
  <mergeCells count="23">
    <mergeCell ref="A75:B75"/>
    <mergeCell ref="A76:B76"/>
    <mergeCell ref="A79:B79"/>
    <mergeCell ref="A51:B51"/>
    <mergeCell ref="A52:B52"/>
    <mergeCell ref="A53:B53"/>
    <mergeCell ref="A66:B66"/>
    <mergeCell ref="H3:I3"/>
    <mergeCell ref="J4:K4"/>
    <mergeCell ref="A6:B6"/>
    <mergeCell ref="A9:K9"/>
    <mergeCell ref="A11:A12"/>
    <mergeCell ref="B11:B12"/>
    <mergeCell ref="C11:C12"/>
    <mergeCell ref="F11:G11"/>
    <mergeCell ref="H11:K11"/>
    <mergeCell ref="D11:E11"/>
    <mergeCell ref="A40:B40"/>
    <mergeCell ref="A46:B46"/>
    <mergeCell ref="A31:B31"/>
    <mergeCell ref="A1:B1"/>
    <mergeCell ref="A3:B3"/>
    <mergeCell ref="A16:B16"/>
  </mergeCells>
  <pageMargins left="0.31496062992125984" right="0.23622047244094491" top="0.19685039370078741" bottom="0.23622047244094491" header="0.31496062992125984" footer="0.31496062992125984"/>
  <pageSetup paperSize="9" scale="80" orientation="portrait" horizontalDpi="180" verticalDpi="180" r:id="rId1"/>
  <rowBreaks count="1" manualBreakCount="1">
    <brk id="66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ТП</vt:lpstr>
      <vt:lpstr>ВЛ</vt:lpstr>
      <vt:lpstr>ВЛ!Область_печати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2023-05-16T11:43:56Z</dcterms:modified>
</cp:coreProperties>
</file>