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4"/>
  </bookViews>
  <sheets>
    <sheet name="ТП" sheetId="1" r:id="rId1"/>
    <sheet name="доп.ТП" sheetId="3" r:id="rId2"/>
    <sheet name="ВЛ" sheetId="2" r:id="rId3"/>
    <sheet name="доп.ВЛ" sheetId="4" r:id="rId4"/>
    <sheet name="УНО" sheetId="5" r:id="rId5"/>
  </sheets>
  <definedNames>
    <definedName name="_xlnm.Print_Area" localSheetId="2">ВЛ!$A$1:$K$82</definedName>
    <definedName name="_xlnm.Print_Area" localSheetId="1">доп.ТП!$A$1:$K$41</definedName>
    <definedName name="_xlnm.Print_Area" localSheetId="0">ТП!$A$1:$K$74</definedName>
  </definedNames>
  <calcPr calcId="124519"/>
</workbook>
</file>

<file path=xl/calcChain.xml><?xml version="1.0" encoding="utf-8"?>
<calcChain xmlns="http://schemas.openxmlformats.org/spreadsheetml/2006/main">
  <c r="K20" i="5"/>
  <c r="J20"/>
  <c r="H20"/>
  <c r="F20"/>
  <c r="D20"/>
  <c r="K15"/>
  <c r="J15"/>
  <c r="H15"/>
  <c r="F15"/>
  <c r="D15"/>
  <c r="K88" i="4"/>
  <c r="J88"/>
  <c r="H88"/>
  <c r="F88"/>
  <c r="D88"/>
  <c r="K70" i="2"/>
  <c r="F70"/>
  <c r="D70"/>
  <c r="K69"/>
  <c r="J69"/>
  <c r="H69"/>
  <c r="F69"/>
  <c r="D69"/>
  <c r="J65"/>
  <c r="J68"/>
  <c r="K64" i="1"/>
  <c r="F64"/>
  <c r="D64"/>
  <c r="D43"/>
  <c r="F43"/>
  <c r="H43"/>
  <c r="J43"/>
  <c r="K43"/>
  <c r="D60"/>
  <c r="F60"/>
  <c r="H60"/>
  <c r="J60"/>
  <c r="K60"/>
  <c r="D63"/>
  <c r="F63"/>
  <c r="H63"/>
  <c r="J63"/>
  <c r="K63"/>
  <c r="A20" i="4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16"/>
  <c r="A17" s="1"/>
  <c r="A18" s="1"/>
  <c r="A19" s="1"/>
  <c r="A15"/>
  <c r="D48" i="2" l="1"/>
  <c r="H48" s="1"/>
  <c r="J48" s="1"/>
  <c r="K49"/>
  <c r="F49"/>
  <c r="K18"/>
  <c r="J18"/>
  <c r="H18"/>
  <c r="F18"/>
  <c r="D18"/>
  <c r="K34"/>
  <c r="F34"/>
  <c r="K56"/>
  <c r="F56"/>
  <c r="D55"/>
  <c r="H55" s="1"/>
  <c r="J55" s="1"/>
  <c r="D54"/>
  <c r="H54" s="1"/>
  <c r="J54" s="1"/>
  <c r="D53"/>
  <c r="D52"/>
  <c r="H52" s="1"/>
  <c r="J52" s="1"/>
  <c r="D51"/>
  <c r="H51" s="1"/>
  <c r="J51" s="1"/>
  <c r="D60"/>
  <c r="H60" s="1"/>
  <c r="D59"/>
  <c r="H59" s="1"/>
  <c r="D58"/>
  <c r="H58" s="1"/>
  <c r="H53"/>
  <c r="J53" s="1"/>
  <c r="D47"/>
  <c r="J47" s="1"/>
  <c r="D46"/>
  <c r="H46" s="1"/>
  <c r="J46" s="1"/>
  <c r="D45"/>
  <c r="J45" s="1"/>
  <c r="D44"/>
  <c r="H44" s="1"/>
  <c r="J44" s="1"/>
  <c r="D43"/>
  <c r="H43" s="1"/>
  <c r="D30"/>
  <c r="H30" s="1"/>
  <c r="J30" s="1"/>
  <c r="H32"/>
  <c r="J32" s="1"/>
  <c r="D33"/>
  <c r="H33" s="1"/>
  <c r="J33" s="1"/>
  <c r="D31"/>
  <c r="H31" s="1"/>
  <c r="J31" s="1"/>
  <c r="D29"/>
  <c r="H29" s="1"/>
  <c r="J29" s="1"/>
  <c r="D28"/>
  <c r="H28" s="1"/>
  <c r="J28" s="1"/>
  <c r="D27"/>
  <c r="H27" s="1"/>
  <c r="J27" s="1"/>
  <c r="D26"/>
  <c r="H26" s="1"/>
  <c r="J26" s="1"/>
  <c r="D25"/>
  <c r="H25" s="1"/>
  <c r="J25" s="1"/>
  <c r="D24"/>
  <c r="H24" s="1"/>
  <c r="J24" s="1"/>
  <c r="D23"/>
  <c r="H23" s="1"/>
  <c r="J23" s="1"/>
  <c r="D22"/>
  <c r="H22" s="1"/>
  <c r="J22" s="1"/>
  <c r="D21"/>
  <c r="H21" s="1"/>
  <c r="J21" s="1"/>
  <c r="J34" s="1"/>
  <c r="K61"/>
  <c r="J61"/>
  <c r="F61"/>
  <c r="J56" l="1"/>
  <c r="D49"/>
  <c r="H49"/>
  <c r="D56"/>
  <c r="H34"/>
  <c r="D34"/>
  <c r="H56"/>
  <c r="J43"/>
  <c r="J49" s="1"/>
  <c r="H61"/>
  <c r="K62"/>
  <c r="D26" i="1"/>
  <c r="K26"/>
  <c r="J26"/>
  <c r="H26"/>
  <c r="F26"/>
  <c r="H32"/>
  <c r="H29"/>
  <c r="F37"/>
  <c r="D37"/>
  <c r="D61" i="2" l="1"/>
  <c r="D62" l="1"/>
  <c r="D63" s="1"/>
  <c r="J62"/>
  <c r="H62" l="1"/>
  <c r="F62"/>
  <c r="K63"/>
  <c r="J63"/>
  <c r="J70" s="1"/>
  <c r="F63" l="1"/>
  <c r="H63"/>
  <c r="H70" s="1"/>
  <c r="J32" i="1"/>
  <c r="K37"/>
  <c r="J37"/>
  <c r="K32"/>
  <c r="K29"/>
  <c r="J29"/>
  <c r="H37"/>
  <c r="H38" s="1"/>
  <c r="H15"/>
  <c r="F32"/>
  <c r="F29"/>
  <c r="F15"/>
  <c r="D29"/>
  <c r="D32"/>
  <c r="D15"/>
  <c r="D38" l="1"/>
  <c r="D39" s="1"/>
  <c r="F38"/>
  <c r="F39" s="1"/>
  <c r="K38"/>
  <c r="K39" s="1"/>
  <c r="J38"/>
  <c r="J39" s="1"/>
  <c r="J64" s="1"/>
  <c r="H39"/>
  <c r="H64" s="1"/>
</calcChain>
</file>

<file path=xl/sharedStrings.xml><?xml version="1.0" encoding="utf-8"?>
<sst xmlns="http://schemas.openxmlformats.org/spreadsheetml/2006/main" count="490" uniqueCount="247">
  <si>
    <t>"СОГЛАСОВАНО"</t>
  </si>
  <si>
    <t>"УТВЕРЖДАЮ"</t>
  </si>
  <si>
    <t>Начальник ПЭО</t>
  </si>
  <si>
    <t>№ п\п</t>
  </si>
  <si>
    <t>Наименование работ</t>
  </si>
  <si>
    <t>Количество</t>
  </si>
  <si>
    <t>Стоимость работ</t>
  </si>
  <si>
    <t>Затраты на материалы</t>
  </si>
  <si>
    <t>Затраты времени</t>
  </si>
  <si>
    <t>план</t>
  </si>
  <si>
    <t>факт</t>
  </si>
  <si>
    <t>по смете</t>
  </si>
  <si>
    <t>по факту</t>
  </si>
  <si>
    <t>нормочасы по Гранд- смете</t>
  </si>
  <si>
    <t>часы по наряд- допускам</t>
  </si>
  <si>
    <t>машино- часы, учтенные в расцентках</t>
  </si>
  <si>
    <t>меха- низмо- часы, не учтенные в расценках</t>
  </si>
  <si>
    <t>1</t>
  </si>
  <si>
    <t>2</t>
  </si>
  <si>
    <t>1.1</t>
  </si>
  <si>
    <t>Силовые трансформаторы</t>
  </si>
  <si>
    <t>1 шт</t>
  </si>
  <si>
    <t>Итого:</t>
  </si>
  <si>
    <t>2.1</t>
  </si>
  <si>
    <t>Трансформаторные подстанции</t>
  </si>
  <si>
    <t>2.2</t>
  </si>
  <si>
    <t>КЛ 0,4 кВ</t>
  </si>
  <si>
    <t>2.3</t>
  </si>
  <si>
    <t>КЛ 6-10 кВ</t>
  </si>
  <si>
    <t>2.4</t>
  </si>
  <si>
    <t>Итого текущий и капитальный ремонт:</t>
  </si>
  <si>
    <t>Ремонт КЛ-0,4кВ по дефектам</t>
  </si>
  <si>
    <t>Ремонт КЛ-6/10кВ по дефектам</t>
  </si>
  <si>
    <t>Начальник ПТО</t>
  </si>
  <si>
    <t>Ревизия и наладка РЗА</t>
  </si>
  <si>
    <t>Всего кап.ремонт:</t>
  </si>
  <si>
    <t>Всего за текущий ремонт:</t>
  </si>
  <si>
    <t>Е.Л.Мазоватов</t>
  </si>
  <si>
    <t>Начальник ТПиКЛ</t>
  </si>
  <si>
    <t>М.Д.Шаймарданов</t>
  </si>
  <si>
    <t>Инвестиционная программа на 2023г</t>
  </si>
  <si>
    <t>2-й этап строительства сетей внутреннего эл.снабж. мкр.Южный, Юго-Западный ГО г.Октябрьский в рамках тех.присоединения (Корректировка СТП-6/04,кВ мощностью 63кВА-1шт)</t>
  </si>
  <si>
    <t>Тех.присоединение 2023</t>
  </si>
  <si>
    <t xml:space="preserve">Капитальный ремонт ОС </t>
  </si>
  <si>
    <t xml:space="preserve">Текущий ремонт ОС </t>
  </si>
  <si>
    <t>Капитальный ремонт ОС</t>
  </si>
  <si>
    <t>Воздушные линии</t>
  </si>
  <si>
    <t>Текущий ремонт ОС</t>
  </si>
  <si>
    <t>2.2.</t>
  </si>
  <si>
    <t>Замена приборов учета эл/энергии потребителей в целях исполнения ФЗ №522 от 27.12.2018г.</t>
  </si>
  <si>
    <t>ИТОГО ПО ФОРМЕ:</t>
  </si>
  <si>
    <t>Начальник ВЛ</t>
  </si>
  <si>
    <t>Р.Т.Марданшин</t>
  </si>
  <si>
    <t>ТО-1 Воздушные линии 0,4кВ (обходы, осмотры)</t>
  </si>
  <si>
    <t>ТО-2 Воздушные линии 0,4кВ (с отключениями)</t>
  </si>
  <si>
    <t>ТО-1 Воздушные линии 6/10кВ (обходы и осмотры)</t>
  </si>
  <si>
    <t>2.3.</t>
  </si>
  <si>
    <t>ТО-2 Воздушные линии 6/10кВ. Замена РВО (Испытание,замена) (с отключениями)</t>
  </si>
  <si>
    <t>2.4.</t>
  </si>
  <si>
    <t>Составил:</t>
  </si>
  <si>
    <t>РП/ТП-011, РУ-6кВ, яч.6 замена т/т 200/5</t>
  </si>
  <si>
    <t>РП/ТП-011, РУ-6кВ, яч.9 замена т/т 200/5</t>
  </si>
  <si>
    <t>РП/ТП-011, РУ-6кВ, яч.5 замена т/н</t>
  </si>
  <si>
    <t>РП/ТП-011, РУ-6кВ, яч.10 замена т/н</t>
  </si>
  <si>
    <t>ТП-559, РУ-6кВ, яч.2 замена т/т 150/5</t>
  </si>
  <si>
    <t>ТП-559, РУ-6кВ, яч.5 замена т/н</t>
  </si>
  <si>
    <t>ТП-506, РУ-6кВ, яч.1 замена т/т 30/5</t>
  </si>
  <si>
    <t>ТП-506, РУ-6кВ, яч.3 замена т/н</t>
  </si>
  <si>
    <t>РП-16, РУ-6кВ, яч.16 установка т/т 50/5</t>
  </si>
  <si>
    <t>РП-16, РУ-6кВ, яч.1 установка т/т 50/5</t>
  </si>
  <si>
    <t>РП-16, РУ-6кВ, яч.2 установка т/т 50/5</t>
  </si>
  <si>
    <t>РП-16, РУ-6кВ, яч.5 замена т/н</t>
  </si>
  <si>
    <t>РП-16, РУ-6кВ, яч.12 замена т/н</t>
  </si>
  <si>
    <t>ЦРП-2 "ОЗНПО" (организация учета на границе для ТП-169), РУ-6кВ, яч.5 - замена т/т 10/5 и тн</t>
  </si>
  <si>
    <t>ЦРП-2 "ОЗНПО" (организация учета на границе для ТП-169), РУ-6кВ, яч.12 - замена т/т 10/5 и тн</t>
  </si>
  <si>
    <t>По инвестпрограмме 2023г. Монтаж(замена) в/в т/тока и т/напряжения:</t>
  </si>
  <si>
    <t>ТП-035 ф.Ленина, 42. Замена голого провода на СИП с увеличением сечения</t>
  </si>
  <si>
    <t>ТП-149 ф.Майская Замена голого провода на СИП с увеличением сечения</t>
  </si>
  <si>
    <t>_______________И.Г.Тухбатуллин</t>
  </si>
  <si>
    <t>_______________Хамзина Е.Ф.</t>
  </si>
  <si>
    <t>Генеральный директор АО "ОЭС"</t>
  </si>
  <si>
    <t>Р.М.Гайсин</t>
  </si>
  <si>
    <t>Главный инженер АО "ОЭС"</t>
  </si>
  <si>
    <t>Минус 2 электромонтера - отпуск/больничный</t>
  </si>
  <si>
    <t>Вынос ВЛ-0,4кВ ф.ул.Горная, 29а. (Г-496 от 30.06.2023г.)</t>
  </si>
  <si>
    <t>Качество напряжения Черемуховая, 1Б (Ж-62 от 26.05.2023г.)</t>
  </si>
  <si>
    <t>Замена опоры 0,4кВ ул.Мирная (Жалоба от 05.10.2022г.)</t>
  </si>
  <si>
    <t>Спил елей по ул.Северная напротив ООО "Вымпел"  (Жалоба от 22.12.2022г.)</t>
  </si>
  <si>
    <t>РП-14</t>
  </si>
  <si>
    <t>Электроснабжение участков под ИЖС по адресу 2-й проезд Кооперативной. Пусконаладочные работы и монтаж контура заземления</t>
  </si>
  <si>
    <t>План работ по участку  ТПиКЛ на ОКТЯБРЬ  2023 г.</t>
  </si>
  <si>
    <t>Ремонт ТМ-180кВА</t>
  </si>
  <si>
    <t>ТО-1 ТП-016</t>
  </si>
  <si>
    <t>ТО-1 ТП-060</t>
  </si>
  <si>
    <t>ТО-1 ТП-087</t>
  </si>
  <si>
    <t>ТО-1 ТП-101</t>
  </si>
  <si>
    <t>ТО-1 ТП-154</t>
  </si>
  <si>
    <t>ТО-1 ТП-188</t>
  </si>
  <si>
    <t>ТО-1 ТП-201</t>
  </si>
  <si>
    <t>ТО-1 РП-15</t>
  </si>
  <si>
    <t>ТП-055а</t>
  </si>
  <si>
    <t>ТП-142</t>
  </si>
  <si>
    <t>На участке ТПиКЛ в октябре работают 10 электромонтеров</t>
  </si>
  <si>
    <t>Итого: 8 электромонтеров * 167 час = 1 336 чел/час</t>
  </si>
  <si>
    <t>Дополнение к Плану работ по участку  ТПиКЛ на ОКТЯБРЬ  2023 г.</t>
  </si>
  <si>
    <t>План работ по участку  ВЛ на ОКТЯБРЬ  2023 г.</t>
  </si>
  <si>
    <t>Дополнение к Плану работ по участку ВЛ на ОКТЯБРЬ  2023 г.</t>
  </si>
  <si>
    <t>659 м</t>
  </si>
  <si>
    <t>410 м</t>
  </si>
  <si>
    <t>ТП-011/ф.Квартал Пенсионного фонда</t>
  </si>
  <si>
    <t>ТП-29/ф.Магазин, Центральная</t>
  </si>
  <si>
    <t>ТП-041/Свердлова, Островского</t>
  </si>
  <si>
    <t>ТП-079/Тихая, Джалиля</t>
  </si>
  <si>
    <t>ТП-055а/Горького</t>
  </si>
  <si>
    <t>ТП-109а/Песчаная, Крестьянская</t>
  </si>
  <si>
    <t>ТП-128/Школьная, Питомник</t>
  </si>
  <si>
    <t>ТП-165/Есенина, Российская</t>
  </si>
  <si>
    <t>ТП-182/Клубная</t>
  </si>
  <si>
    <t>ТП-195/Партизанская, Школа №6, Тагирова</t>
  </si>
  <si>
    <t>ТП-216/8квартал, гараж</t>
  </si>
  <si>
    <t>ТП-230/ГК Победа</t>
  </si>
  <si>
    <t>ТП-250/пос.Радужный, Линия 1,2,3,4,5</t>
  </si>
  <si>
    <t>ТП-060/Чапаева, 32</t>
  </si>
  <si>
    <t>ТП-087/Северная, 17</t>
  </si>
  <si>
    <t>ТП-101/Чкалова</t>
  </si>
  <si>
    <t>ТП-188/проезд Куприянова</t>
  </si>
  <si>
    <t>ТП-196/Гагарина, Нифантова</t>
  </si>
  <si>
    <t>ТП-201/Кузнечная, 1б</t>
  </si>
  <si>
    <t>ф.70-13/ГПП (котельная 15) от оп.1 до оп.3</t>
  </si>
  <si>
    <t>ф.70-17/к ТП-209, 162,163,165,166,164,200</t>
  </si>
  <si>
    <t>ф.70-18/к РП-10, РП-6, ТП-232</t>
  </si>
  <si>
    <t>ф.70-24/к РП-10, ТП-232</t>
  </si>
  <si>
    <t>ф.70-34/ от ТП-240, 241,242,243,244</t>
  </si>
  <si>
    <t>ф.02-22/ к СТП-197</t>
  </si>
  <si>
    <t>ф.04-39/ к ТП-047, 125</t>
  </si>
  <si>
    <t>ф.45-15/ к РП-8</t>
  </si>
  <si>
    <t>На участке ВЛ в окттябре работают 10 электромонтеров</t>
  </si>
  <si>
    <t>750м</t>
  </si>
  <si>
    <t>1080м</t>
  </si>
  <si>
    <t>450м.</t>
  </si>
  <si>
    <t>700м</t>
  </si>
  <si>
    <t>900м</t>
  </si>
  <si>
    <t>1260м</t>
  </si>
  <si>
    <t>157м</t>
  </si>
  <si>
    <t>1575м</t>
  </si>
  <si>
    <t>165м</t>
  </si>
  <si>
    <t>15м</t>
  </si>
  <si>
    <t>1000м</t>
  </si>
  <si>
    <t>Выправка опоры по ул.кольцо С.Батыра, дом 8</t>
  </si>
  <si>
    <t>Спил веток дерева Чапаева, 66</t>
  </si>
  <si>
    <t>Качество напряжения и спил веток дерева Чапаева, дом 6</t>
  </si>
  <si>
    <t>Спил веток дерева Ст.Разина, 102</t>
  </si>
  <si>
    <t>Спил веток дерева Нефтяников, 26</t>
  </si>
  <si>
    <r>
      <rPr>
        <b/>
        <sz val="9"/>
        <rFont val="Arial"/>
        <family val="2"/>
        <charset val="204"/>
      </rPr>
      <t>ЗП-76</t>
    </r>
    <r>
      <rPr>
        <sz val="9"/>
        <rFont val="Arial"/>
        <family val="2"/>
        <charset val="204"/>
      </rPr>
      <t>. Кондратюк Екатерина Ивановна Строительство воздушной линии 0,4кВ проводом СИП расчетного сечения от опоры № 37 ВЛИ-0,4кВ фид. "Богатая, Муромская" от ТП-233 (10АВ), предварительной протяженностью 0,04км.</t>
    </r>
  </si>
  <si>
    <r>
      <rPr>
        <b/>
        <sz val="9"/>
        <rFont val="Arial"/>
        <family val="2"/>
        <charset val="204"/>
      </rPr>
      <t>ЗП-81</t>
    </r>
    <r>
      <rPr>
        <sz val="9"/>
        <rFont val="Arial"/>
        <family val="2"/>
        <charset val="204"/>
      </rPr>
      <t>. Котдусова Айзаря Мударисовна
Индивидуальный жилой дом, расположенный по адресу: РБ, г. Октябрьский, кольцо Лесопарковое, уч. 16. Прибор учета</t>
    </r>
  </si>
  <si>
    <t>ЗП-85. Филимонова Антонина Николаевна
Садовый дом, расположенный по адресу: РБ, г. Октябрьский, СНТ «Девон-2, уч.494</t>
  </si>
  <si>
    <t>ЗП-86. Булатов Ленар Альмирович
Индивидуальный жилой дом, расположенный по адресу: РБ, г. Октябрьский, ул. Маляшева, з/у 14а,</t>
  </si>
  <si>
    <t>ЗП-87. Семенова Ольга Александровна
индивидуальный садовый дом, расположенный по адресу: г.Октябрьский, сдт «Девон-2», участок 622</t>
  </si>
  <si>
    <t>ЗП-88. Семенова Ольга Александровна
индивидуальный садовый дом, расположенный по адресу: г.Октябрьский, сдт «Девон-2», участок 622а</t>
  </si>
  <si>
    <t>ЗП-89. Семенов Алексей Дмитриевич
индивидуальный садовый дом, расположенный по адресу: г.Октябрьский, сдт «Девон-2», участок 443.</t>
  </si>
  <si>
    <t>ЗП-91. Шакирова Наталья Михайловна
Индивидуальный садовый дом, расположенный по адресу: РБ, г. Октябрьский, СДТ «Девон-2», участок 548</t>
  </si>
  <si>
    <t>ЗП-92. Ануфреев Анатолий Петрович
Объект: индивидуальный садовый дом. Расположен по адресу: г.Октябрьский. Подробное месторасположение: сдт Девон-2, уч.545,</t>
  </si>
  <si>
    <t>ЗП-94. Рейфшнейдер Яков Викторович
индивидуальный садовый дом, расположенный по адресу: г.Октябрьский, сдт «Девон-2», участок 602.</t>
  </si>
  <si>
    <t>ЗП-95. Маркелова Валентина Владимировна
индивидуальный садовый дом, расположенный по адресу: г.Октябрьский, сдт «Девон-2», участок 568.</t>
  </si>
  <si>
    <t>ЗП-96. Сорокина Валентина Ивановна
индивидуальный садовый дом, расположенный по адресу: г.Октябрьский, сдт «Девон-2», участок 620.</t>
  </si>
  <si>
    <t>ЗП-97. Сорокин Владимир Сергеевич
индивидуальный садовый дом, расположенный по адресу: г.Октябрьский, сдт «Девон-2», участок 287.</t>
  </si>
  <si>
    <t>ЗП-98. Лыков Сергей Николаевич
индивидуальный садовый дом, расположенный по адресу: г.Октябрьский, сдт «Девон-2», участок 290.</t>
  </si>
  <si>
    <t>ЗП-101. Бояркин Александр Владимирович
индивидуальный садовый дом, расположенный по адресу: г.Октябрьский, сдт «Девон-2», участок 611.</t>
  </si>
  <si>
    <t>ЗП-102. Валеев Рустам Захирович
Индивидуальный жилой дом, расположенный по адресу: г. Октябрьский, пр. Радостный , уч. 1,</t>
  </si>
  <si>
    <t>ЗП-104. Шакирова Светлана Гавриловна
индивидуальный садовый дом, расположенный по адресу: г.Октябрьский, сдт "Дружба-2", участок 71.</t>
  </si>
  <si>
    <t>ЗП-105. Ситдикова Клара Канзыловна
индивидуальный садовый дом, расположенный по адресу: г.Октябрьский, сдт «Девон-2», участок 581.</t>
  </si>
  <si>
    <t>ЗП-106. Белоусов Сергей Сергеевич
индивидуальный садовый дом, расположенный по адресу: г.Октябрьский, сдт «Девон-2», участок 601.</t>
  </si>
  <si>
    <t>ЗП-107. Мухаметянова Альфира Миргасимовна
Индивидуальный жилой дом, расположенный по адресу: РБ, г. Октябрьский, ул. Тенистая, д.18</t>
  </si>
  <si>
    <t>ЗП-108. Камалов Илшат Вильевич
индивидуальный садовый дом, расположенный по адресу: г.Октябрьский, сдт «Девон-2», участок 544.</t>
  </si>
  <si>
    <t>ЗП-110. Торгашова Олеся Сергеевна
индивидуальный садовый дом, расположенный по адресу: г.Октябрьский, сдт «Девон-2», участок 487а.</t>
  </si>
  <si>
    <t>ЗП-111. Фахртдинов Тагир Габделахатович
Индивидуальный садовый дом, расположенный по адресу: РБ, г. Октябрьский, С/т «Девон-2», уч. 506</t>
  </si>
  <si>
    <t>ЗП-112. Фахртдинов Равиль Ямгутдинович
индивидуальный садовый дом, расположенный по адресу: г.Октябрьский, сдт «Девон-2», участок 604</t>
  </si>
  <si>
    <t>ЗП-114. Галимова Рузалия Шамилевна
индивидуальный жилой дом, расположенный по адресу: РБ, г. Октябрьский, микрорайон Южный, з/у №122.</t>
  </si>
  <si>
    <t>ЗП-116. Миронова Елена Александровна
индивидуальный садовый дом, расположенный по адресу: г.Октябрьский, сдт «Девон-2», участок 149</t>
  </si>
  <si>
    <t>ЗП-117. Саетгареева Зульфия Асгатовна
индивидуальный садовый дом, расположенный по адресу: г.Октябрьский, сдт «Девон-2», участок 370.</t>
  </si>
  <si>
    <t>ЗП-118. Гареев Алик Марсович
индивидуальный садовый дом, расположенный по адресу: г.Октябрьский, сдт «Девон-2», участок 554.</t>
  </si>
  <si>
    <t>ЗП-125. Александрова Людмила Ивановна
индивидуальный садовый дом, расположенный по адресу: г.Октябрьский, сдт «Девон-2», участок 286.</t>
  </si>
  <si>
    <t>ЗП-126. Семенова Надежда Михайловна
индивидуальный садовый дом, расположенный по адресу: г.Октябрьский, сдт «Девон-2», рядом с участком №618.</t>
  </si>
  <si>
    <t>ЗП-128. Гайбадуллин Айнур Альфирович
Индивидуальный садовый дом, расположенный по адресу: РБ, г. Октябрьский, С/т «Девон-2», уч. 607.</t>
  </si>
  <si>
    <t>ЗП-131. Гиздатов Рамиль Фанисович
нежилое здание, расположенное по адресу: РБ, г. Октябрьский, ул.Северная, д.19/40.</t>
  </si>
  <si>
    <t>ЗП-137. Саубанов Марат Сагидуллович
индивидуальный садовый дом, расположенный по адресу: г.Октябрьский, сдт «Девон-2», участок 643.</t>
  </si>
  <si>
    <t>ЗП-140. Халтобина Светлана Валентиновна
индивидуальный садовый дом, расположенный по адресу: г.Октябрьский, сдт «Девон-2», участок 289.</t>
  </si>
  <si>
    <t>ЗП-142. Салихова Гатия Якуповна
индивидуальный жилой дом, расположенный по адресу: РБ, г. Октябрьский, ул.Жукова, з/у 2Б.</t>
  </si>
  <si>
    <t>ЗП-144. Топорова Лариса Тарасовна
индивидуальный садовый дом, расположенный по адресу: г.Октябрьский, сдт «Девон-2», участок 487.</t>
  </si>
  <si>
    <t>ЗП-145. Галиев Зульфар Сангатович
Объект: индивидуальный садовый дом. Расположен по адресу: г.Октябрьский. Подробное месторасположение: С/т «Акташ», уч. 71,</t>
  </si>
  <si>
    <t>ЗП-148. Сафиуллина Дина Хамитовна
индивидуальный жилой дом, расположенный по адресу: РБ, г. Октябрьский, ул. Радостная, уч. 95.</t>
  </si>
  <si>
    <t>ЗП-153. Салихов Ирек Тимерханович
Объект: индивидуальный жилой дом. Расположен по адресу: г.Октябрьский, ул.Радостная, д.31.</t>
  </si>
  <si>
    <t>ЗП-677. Жукова Диана Анатольевна
Индивидуальный жилой дом, расположенный по адресу: РБ, г. Октябрьский, ул. Партизанская,</t>
  </si>
  <si>
    <t>ЗП-678. Гирфанова Минзиля Минниахметовна
Индивидуальный садовый дом, расположенный по адресу: РБ, г. Октябрьский, СДТ «Восход-2», участок 138</t>
  </si>
  <si>
    <t>ЗП-679. Гирфанова Минзиля Минниахметовна
Индивидуальный садовый дом, расположенный по адресу: РБ, г. Октябрьский, СДТ «Восход-2», участок 137</t>
  </si>
  <si>
    <t>ЗП-685. Кущ Сергей Николаеви
Индивидуальный садовый дом, расположенный по адресу: РБ, г. Октябрьский, К/С «Нефтяник», участок № 180.</t>
  </si>
  <si>
    <t>ЗП-686. Журавлев Сергей Николаевич
Индивидуальный садовый дом, расположенный по адресу: г.Октябрьский, СНТ "Ягодка", участок № 107.</t>
  </si>
  <si>
    <t>ЗП-687. Коновалов Сергей Евгеньевич
индивидуальный гараж, расположенный по адресу: РБ, г.Октябрьский, ГК №54, гараж 39</t>
  </si>
  <si>
    <t>ЗП-695. Дюбакова Ольга Витальевна
Индивидуальный садовый дом, расположенный по адресу: РБ, г. Октябрьский, К/С "Восточный", участок №65</t>
  </si>
  <si>
    <t>ЗП-698. Пшенцова Эльмира Фатиховна
Индивидуальный садовый дом, расположенный по адресу: РБ, г. Октябрьский, СДТ "Восход-1", участок 187</t>
  </si>
  <si>
    <t>ЗП-699. Зинатуллин Тимур Рифкатович
Индивидуальный гараж, расположенный по адресу: РБ, г. Октябрьский, ул. Комсомольская,</t>
  </si>
  <si>
    <t>ЗП-700. Курбонов Сахобиддин Ахмаджонович
Индивидуальный жилой дом, расположенный по адресу: РБ, г. Октябрьский, ул. Заводская, д. 9</t>
  </si>
  <si>
    <t>ЗП-701. Мрясова Раисия Александровна
Индивидуальный жилой дом, расположенный по адресу: РБ, г. Октябрьский, проезд Карьерной, дом 2а,</t>
  </si>
  <si>
    <t>ЗП-705. Гибадуллина Динара Азатовна
Индивидуальный жилой дом, расположенный по адресу: РБ, г. Октябрьский, севернее трассы М5, участок №180, (мкр. Радужный, ул. Березовая, з/у № 81),</t>
  </si>
  <si>
    <t>ЗП-706. Михайлова Венера Геннадиевна
Индивидуальный жилой дом, расположенный по адресу: РБ, г. Октябрьский, ул. Ударная, дом 18а, к</t>
  </si>
  <si>
    <t>ЗП-716. Хабибуллина Мария Павловна
Индивидуальный жилой дом, расположенный по адресу: РБ, г. Октябрьский, ул. Южная, дом 65,</t>
  </si>
  <si>
    <t>ЗП-717. Миннигалеев Альберт Шамилевич (ООО "Октябрьскхиммаш")
ЛЭП-0,4кВ для временного электроснабжения строительных механизмов объекта: Нежилого здания под амбулаторно-поликлиническую деятельность, расположенного по адресу: РБ, г. Октябрьский, ул. Куйбышева, д. 10,</t>
  </si>
  <si>
    <t>ЗП-721. Гизатуллина Татьяна Александровна
ЛЭП-0,4кВ для электроснабжения нежилого помещения, расположенного по адресу: РБ, г. Октябрьский, ул. Губкина, дом 21</t>
  </si>
  <si>
    <t>ЗП-723. Ялилова Алина Зинуровна
Индивидуальный жилой дом, расположенный по адресу: РБ, г. Октябрьский, 2-й проезд Отрадной, дом 5,</t>
  </si>
  <si>
    <t>ЗП-724. Сайфуллина Адэлина Эдуардовна
Индивидуальный жилой дом, расположенный по адресу: РБ, г. Октябрьский, ул. Школьная</t>
  </si>
  <si>
    <t>ЗП-725. Мамаева Лариса Назифовна
Временное присоединение ЛЭП-0,4кВ для электроснабжения передвижных строительных механизмов в целях строительства объекта: Здание спортшколы ФК «Девон», расположенных по адресу: РБ, г. Октябрьский, ул. Шашина, 18,</t>
  </si>
  <si>
    <t>ЗП-727. Минязов Зуфар Зиямгиевич
Нежилое помещение, расположенное по адресу: РБ, г. Октябрьский, ул. Свердлова, д.61, пом. 8,</t>
  </si>
  <si>
    <t>ЗП-732. Фазульянов Артур Фанурович
Нежилое помещение, расположенное по адресу: РБ, г. Октябрьский, ул. Рахимьяна Насырова, д.1, кв. 24</t>
  </si>
  <si>
    <t>ЗП-734. Гарифуллин Тимур Азатович
Нежилое здание (магазин), расположенное по адресу: РБ, г. Октябрьский, ул. Северная, дом 56,</t>
  </si>
  <si>
    <r>
      <rPr>
        <b/>
        <sz val="9"/>
        <rFont val="Arial"/>
        <family val="2"/>
        <charset val="204"/>
      </rPr>
      <t>ЗП-668</t>
    </r>
    <r>
      <rPr>
        <sz val="9"/>
        <rFont val="Arial"/>
        <family val="2"/>
        <charset val="204"/>
      </rPr>
      <t>. Галлямутдинов Айдар Альбиртович
Индивидуальный жилой дом, расположенный по адресу: РБ, г. Октябрьский, ул.Красная, з/у 154.   Установка прибора учета</t>
    </r>
  </si>
  <si>
    <r>
      <rPr>
        <b/>
        <sz val="9"/>
        <rFont val="Arial"/>
        <family val="2"/>
        <charset val="204"/>
      </rPr>
      <t>ЗП-669</t>
    </r>
    <r>
      <rPr>
        <sz val="9"/>
        <rFont val="Arial"/>
        <family val="2"/>
        <charset val="204"/>
      </rPr>
      <t>. Горбунов Роман Викторович
Объект: индивидуальный садовый дом. Расположен по адресу: г.Октябрьский. Подробное месторасположение: КС, Нефтяник, уч. 131.  Установка прибора учета</t>
    </r>
  </si>
  <si>
    <r>
      <rPr>
        <b/>
        <sz val="9"/>
        <rFont val="Arial"/>
        <family val="2"/>
        <charset val="204"/>
      </rPr>
      <t>ЗП-662.</t>
    </r>
    <r>
      <rPr>
        <sz val="9"/>
        <rFont val="Arial"/>
        <family val="2"/>
        <charset val="204"/>
      </rPr>
      <t xml:space="preserve"> Эшонов Усмонходжа Юсуфович
Индивидуальный жилой дом, расположенный по адресу: РБ, г. Октябрьский, ул.Горная, д.1в.  Установка прибора учета</t>
    </r>
  </si>
  <si>
    <r>
      <t xml:space="preserve">Грицаев Евгений Николаевич
Индивидуальный садовый дом, расположенный по адресу: РБ, г. Октябрьский, СДТ "Девон-2", участок 141, Строительство ВЛИ + прибора учета. </t>
    </r>
    <r>
      <rPr>
        <b/>
        <sz val="9"/>
        <rFont val="Arial"/>
        <family val="2"/>
        <charset val="204"/>
      </rPr>
      <t>ЗП-435</t>
    </r>
  </si>
  <si>
    <r>
      <t xml:space="preserve">ЗП-65. </t>
    </r>
    <r>
      <rPr>
        <sz val="9"/>
        <rFont val="Arial"/>
        <family val="2"/>
        <charset val="204"/>
      </rPr>
      <t>Хазипов Руслан Ремирович
Индивидуальный жилой дом, расположенный по адресу: г. Октябрьский, СДТ «Радуга», з/у 45а.  Установка прибора учета</t>
    </r>
  </si>
  <si>
    <r>
      <rPr>
        <b/>
        <sz val="9"/>
        <rFont val="Arial"/>
        <family val="2"/>
        <charset val="204"/>
      </rPr>
      <t>ЗП-606</t>
    </r>
    <r>
      <rPr>
        <sz val="9"/>
        <rFont val="Arial"/>
        <family val="2"/>
        <charset val="204"/>
      </rPr>
      <t>. Фахретдинов Наиль Раилевич
Индивидуальный жилой дом, расположенный по адресу: РБ, г. Октябрьский, ул. Промышленная, дом 39.  Установка прибора учета</t>
    </r>
  </si>
  <si>
    <r>
      <rPr>
        <b/>
        <sz val="9"/>
        <rFont val="Arial"/>
        <family val="2"/>
        <charset val="204"/>
      </rPr>
      <t>ЗП-615</t>
    </r>
    <r>
      <rPr>
        <sz val="9"/>
        <rFont val="Arial"/>
        <family val="2"/>
        <charset val="204"/>
      </rPr>
      <t>. Салимова Наталия Владимировна
Индивидуальный садовый дом, расположенный по адресу: г.Октябрьский, СНТ "Ягодка", участок № 37.  Установка прибора учета</t>
    </r>
  </si>
  <si>
    <r>
      <rPr>
        <b/>
        <sz val="9"/>
        <rFont val="Arial"/>
        <family val="2"/>
        <charset val="204"/>
      </rPr>
      <t>ЗП-627</t>
    </r>
    <r>
      <rPr>
        <sz val="9"/>
        <rFont val="Arial"/>
        <family val="2"/>
        <charset val="204"/>
      </rPr>
      <t>. Хрущев Георгий Вячеславович
Индивидуальный жилой дом, расположенный по адресу: РБ, г. Октябрьский, ул. Ик.  Установка прибора учета</t>
    </r>
  </si>
  <si>
    <r>
      <rPr>
        <b/>
        <sz val="9"/>
        <rFont val="Arial"/>
        <family val="2"/>
        <charset val="204"/>
      </rPr>
      <t>ЗП-632.</t>
    </r>
    <r>
      <rPr>
        <sz val="9"/>
        <rFont val="Arial"/>
        <family val="2"/>
        <charset val="204"/>
      </rPr>
      <t xml:space="preserve"> Курбонова Омина Гаффоровна
Индивидуальный жилой дом, расположенный по адресу: РБ, г. Октябрьский, ул.Тенистая, д.16.  Установка прибора учета</t>
    </r>
  </si>
  <si>
    <r>
      <rPr>
        <b/>
        <sz val="9"/>
        <rFont val="Arial"/>
        <family val="2"/>
        <charset val="204"/>
      </rPr>
      <t>ЗП-633</t>
    </r>
    <r>
      <rPr>
        <sz val="9"/>
        <rFont val="Arial"/>
        <family val="2"/>
        <charset val="204"/>
      </rPr>
      <t>. Курбонова Омина Гаффоровна
Индивидуальный жилой дом, расположенный по адресу: РБ, г. Октябрьский, ул.Каратова, з/у 69/1.  Установка прибора учета</t>
    </r>
  </si>
  <si>
    <r>
      <rPr>
        <b/>
        <sz val="9"/>
        <rFont val="Arial"/>
        <family val="2"/>
        <charset val="204"/>
      </rPr>
      <t xml:space="preserve">ЗП-634. </t>
    </r>
    <r>
      <rPr>
        <sz val="9"/>
        <rFont val="Arial"/>
        <family val="2"/>
        <charset val="204"/>
      </rPr>
      <t>Курбонова Омина Гаффоровна
Индивидуальный жилой дом, расположенный по адресу: РБ, г. Октябрьский, 2-й проезд Совхозной, д.8.  Установка прибора учета</t>
    </r>
  </si>
  <si>
    <r>
      <rPr>
        <b/>
        <sz val="9"/>
        <rFont val="Arial"/>
        <family val="2"/>
        <charset val="204"/>
      </rPr>
      <t>ЗП-654.</t>
    </r>
    <r>
      <rPr>
        <sz val="9"/>
        <rFont val="Arial"/>
        <family val="2"/>
        <charset val="204"/>
      </rPr>
      <t xml:space="preserve"> Нурисламов Марат Ильдусович
Индивидуальный жилой дом, расположенный по адресу: РБ, г. Октябрьский, ул. Радищева, земельный участок 12а.  Установка прибора учета</t>
    </r>
  </si>
  <si>
    <r>
      <rPr>
        <b/>
        <sz val="9"/>
        <rFont val="Arial"/>
        <family val="2"/>
        <charset val="204"/>
      </rPr>
      <t>ЗП-655</t>
    </r>
    <r>
      <rPr>
        <sz val="9"/>
        <rFont val="Arial"/>
        <family val="2"/>
        <charset val="204"/>
      </rPr>
      <t>. Исаев Дмитрий Генадиевич
Индивидуальный жилой дом, расположенный по адресу: РБ, г. Октябрьский, ул. Строительная, дом 39.  Установка прибора учета</t>
    </r>
  </si>
  <si>
    <t>ЗП-186 от 03.05.2023г. Макович . Индивидуальный жилой дом, расположенный по адресу: РБ, г. Октябрьский, ул. Свободы, з/у 2К. Подключение СИП в ТП-088.</t>
  </si>
  <si>
    <t>34 шт.</t>
  </si>
  <si>
    <t>Установка базовой станции в пос.Московке</t>
  </si>
  <si>
    <t>1 шт.</t>
  </si>
  <si>
    <t>План работ по участку  УНО на ОКТЯБРЬ  2023 г.</t>
  </si>
  <si>
    <t>На участке уно в октябре работают 3 РАБОЧИХ (сварщик, слесарь, маляр)</t>
  </si>
  <si>
    <t>Итого: 3 рабочих *167ч=501 чел/час</t>
  </si>
  <si>
    <t>Помещения (кроме ТП)</t>
  </si>
  <si>
    <t>Мастер УНО</t>
  </si>
  <si>
    <t>Р.Г.Набиуллин</t>
  </si>
  <si>
    <t>Текущий ремонт спорт зала</t>
  </si>
  <si>
    <t>Металлоконструкции</t>
  </si>
  <si>
    <t>Итого по текущему ремонту:</t>
  </si>
  <si>
    <t>Изготовление металлоконструкций для участков</t>
  </si>
  <si>
    <t>1.1.</t>
  </si>
  <si>
    <t>2.1.</t>
  </si>
  <si>
    <t>Работы по распоряжению</t>
  </si>
  <si>
    <t>3.1.</t>
  </si>
  <si>
    <t>Прочие виды работ</t>
  </si>
  <si>
    <t>Всего по форме: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</si>
</sst>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b/>
      <i/>
      <sz val="9"/>
      <name val="Arial"/>
      <family val="2"/>
      <charset val="204"/>
    </font>
    <font>
      <sz val="9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9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0"/>
      <color theme="1"/>
      <name val="Arial"/>
      <family val="2"/>
      <charset val="204"/>
    </font>
    <font>
      <sz val="14"/>
      <name val="Arial"/>
      <family val="2"/>
      <charset val="204"/>
    </font>
    <font>
      <sz val="14"/>
      <color theme="1"/>
      <name val="Arial"/>
      <family val="2"/>
      <charset val="204"/>
    </font>
    <font>
      <sz val="12"/>
      <name val="Arial"/>
      <family val="2"/>
    </font>
    <font>
      <sz val="12"/>
      <color theme="1"/>
      <name val="Calibri"/>
      <family val="2"/>
      <charset val="204"/>
      <scheme val="minor"/>
    </font>
    <font>
      <u/>
      <sz val="12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164">
    <xf numFmtId="0" fontId="0" fillId="0" borderId="0" xfId="0"/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0" fontId="14" fillId="0" borderId="0" xfId="0" applyFont="1" applyFill="1" applyBorder="1" applyAlignment="1">
      <alignment vertical="center"/>
    </xf>
    <xf numFmtId="0" fontId="10" fillId="0" borderId="0" xfId="1" applyNumberFormat="1" applyFont="1" applyFill="1" applyBorder="1" applyAlignment="1">
      <alignment horizontal="center" vertical="center"/>
    </xf>
    <xf numFmtId="0" fontId="10" fillId="0" borderId="0" xfId="1" applyNumberFormat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12" fillId="0" borderId="0" xfId="0" applyFont="1" applyFill="1" applyBorder="1" applyAlignment="1">
      <alignment vertical="center"/>
    </xf>
    <xf numFmtId="0" fontId="3" fillId="0" borderId="0" xfId="1" applyFont="1" applyFill="1" applyAlignment="1">
      <alignment horizontal="left" vertical="center"/>
    </xf>
    <xf numFmtId="0" fontId="2" fillId="0" borderId="3" xfId="1" applyNumberFormat="1" applyFont="1" applyFill="1" applyBorder="1" applyAlignment="1">
      <alignment horizontal="center" vertical="center"/>
    </xf>
    <xf numFmtId="0" fontId="2" fillId="0" borderId="3" xfId="1" applyNumberFormat="1" applyFont="1" applyFill="1" applyBorder="1" applyAlignment="1">
      <alignment horizontal="left" vertical="center"/>
    </xf>
    <xf numFmtId="0" fontId="3" fillId="0" borderId="6" xfId="1" applyNumberFormat="1" applyFont="1" applyFill="1" applyBorder="1" applyAlignment="1">
      <alignment horizontal="center" vertical="center"/>
    </xf>
    <xf numFmtId="0" fontId="2" fillId="0" borderId="6" xfId="1" applyNumberFormat="1" applyFont="1" applyFill="1" applyBorder="1" applyAlignment="1">
      <alignment horizontal="right" vertical="center"/>
    </xf>
    <xf numFmtId="0" fontId="3" fillId="0" borderId="6" xfId="1" applyNumberFormat="1" applyFont="1" applyFill="1" applyBorder="1" applyAlignment="1">
      <alignment horizontal="right" vertical="center"/>
    </xf>
    <xf numFmtId="0" fontId="2" fillId="0" borderId="4" xfId="1" applyNumberFormat="1" applyFont="1" applyFill="1" applyBorder="1" applyAlignment="1">
      <alignment horizontal="right" vertical="center"/>
    </xf>
    <xf numFmtId="0" fontId="6" fillId="0" borderId="5" xfId="1" applyNumberFormat="1" applyFont="1" applyFill="1" applyBorder="1" applyAlignment="1">
      <alignment horizontal="center" vertical="center"/>
    </xf>
    <xf numFmtId="0" fontId="6" fillId="0" borderId="3" xfId="1" applyNumberFormat="1" applyFont="1" applyFill="1" applyBorder="1" applyAlignment="1">
      <alignment horizontal="left" vertical="center"/>
    </xf>
    <xf numFmtId="0" fontId="3" fillId="0" borderId="4" xfId="1" applyNumberFormat="1" applyFont="1" applyFill="1" applyBorder="1" applyAlignment="1">
      <alignment horizontal="right" vertical="center"/>
    </xf>
    <xf numFmtId="0" fontId="3" fillId="0" borderId="5" xfId="1" applyNumberFormat="1" applyFont="1" applyFill="1" applyBorder="1" applyAlignment="1">
      <alignment horizontal="center" vertical="center"/>
    </xf>
    <xf numFmtId="0" fontId="3" fillId="0" borderId="5" xfId="1" applyNumberFormat="1" applyFont="1" applyFill="1" applyBorder="1" applyAlignment="1">
      <alignment horizontal="left" vertical="center" wrapText="1"/>
    </xf>
    <xf numFmtId="0" fontId="3" fillId="0" borderId="5" xfId="1" applyNumberFormat="1" applyFont="1" applyFill="1" applyBorder="1" applyAlignment="1">
      <alignment horizontal="center" vertical="center" wrapText="1"/>
    </xf>
    <xf numFmtId="3" fontId="3" fillId="0" borderId="5" xfId="1" applyNumberFormat="1" applyFont="1" applyFill="1" applyBorder="1" applyAlignment="1">
      <alignment horizontal="right" vertical="center"/>
    </xf>
    <xf numFmtId="0" fontId="3" fillId="0" borderId="5" xfId="1" applyNumberFormat="1" applyFont="1" applyFill="1" applyBorder="1" applyAlignment="1">
      <alignment horizontal="right" vertical="center"/>
    </xf>
    <xf numFmtId="1" fontId="3" fillId="0" borderId="5" xfId="1" applyNumberFormat="1" applyFont="1" applyFill="1" applyBorder="1" applyAlignment="1">
      <alignment horizontal="right" vertical="center"/>
    </xf>
    <xf numFmtId="0" fontId="2" fillId="0" borderId="5" xfId="1" applyNumberFormat="1" applyFont="1" applyFill="1" applyBorder="1" applyAlignment="1">
      <alignment horizontal="center" vertical="center"/>
    </xf>
    <xf numFmtId="3" fontId="2" fillId="0" borderId="5" xfId="1" applyNumberFormat="1" applyFont="1" applyFill="1" applyBorder="1" applyAlignment="1">
      <alignment horizontal="right" vertical="center"/>
    </xf>
    <xf numFmtId="0" fontId="2" fillId="0" borderId="5" xfId="1" applyNumberFormat="1" applyFont="1" applyFill="1" applyBorder="1" applyAlignment="1">
      <alignment horizontal="right" vertical="center"/>
    </xf>
    <xf numFmtId="1" fontId="2" fillId="0" borderId="5" xfId="1" applyNumberFormat="1" applyFont="1" applyFill="1" applyBorder="1" applyAlignment="1">
      <alignment horizontal="right" vertical="center"/>
    </xf>
    <xf numFmtId="3" fontId="2" fillId="0" borderId="6" xfId="1" applyNumberFormat="1" applyFont="1" applyFill="1" applyBorder="1" applyAlignment="1">
      <alignment horizontal="right" vertical="center"/>
    </xf>
    <xf numFmtId="3" fontId="3" fillId="0" borderId="6" xfId="1" applyNumberFormat="1" applyFont="1" applyFill="1" applyBorder="1" applyAlignment="1">
      <alignment horizontal="right" vertical="center"/>
    </xf>
    <xf numFmtId="0" fontId="3" fillId="0" borderId="8" xfId="0" applyFont="1" applyFill="1" applyBorder="1" applyAlignment="1">
      <alignment horizontal="left" vertical="center" wrapText="1"/>
    </xf>
    <xf numFmtId="4" fontId="3" fillId="0" borderId="5" xfId="1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3" fontId="6" fillId="0" borderId="5" xfId="1" applyNumberFormat="1" applyFont="1" applyFill="1" applyBorder="1" applyAlignment="1">
      <alignment horizontal="right" vertical="center"/>
    </xf>
    <xf numFmtId="0" fontId="6" fillId="0" borderId="5" xfId="1" applyNumberFormat="1" applyFont="1" applyFill="1" applyBorder="1" applyAlignment="1">
      <alignment horizontal="right" vertical="center"/>
    </xf>
    <xf numFmtId="49" fontId="6" fillId="0" borderId="5" xfId="1" applyNumberFormat="1" applyFont="1" applyFill="1" applyBorder="1" applyAlignment="1">
      <alignment horizontal="center" vertical="center"/>
    </xf>
    <xf numFmtId="4" fontId="2" fillId="0" borderId="5" xfId="1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0" fontId="8" fillId="0" borderId="0" xfId="1" applyFont="1" applyFill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/>
    </xf>
    <xf numFmtId="0" fontId="12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" fillId="0" borderId="0" xfId="1" applyFill="1"/>
    <xf numFmtId="0" fontId="0" fillId="0" borderId="0" xfId="0" applyFill="1"/>
    <xf numFmtId="0" fontId="1" fillId="0" borderId="0" xfId="1" applyFill="1" applyAlignment="1">
      <alignment horizontal="center"/>
    </xf>
    <xf numFmtId="0" fontId="5" fillId="0" borderId="3" xfId="1" applyNumberFormat="1" applyFont="1" applyFill="1" applyBorder="1" applyAlignment="1">
      <alignment horizontal="centerContinuous" vertical="center" wrapText="1"/>
    </xf>
    <xf numFmtId="0" fontId="5" fillId="0" borderId="4" xfId="1" applyNumberFormat="1" applyFont="1" applyFill="1" applyBorder="1" applyAlignment="1">
      <alignment horizontal="centerContinuous" vertical="center" wrapText="1"/>
    </xf>
    <xf numFmtId="0" fontId="5" fillId="0" borderId="6" xfId="1" applyNumberFormat="1" applyFont="1" applyFill="1" applyBorder="1" applyAlignment="1">
      <alignment horizontal="centerContinuous" vertical="center" wrapText="1"/>
    </xf>
    <xf numFmtId="0" fontId="9" fillId="0" borderId="3" xfId="1" applyNumberFormat="1" applyFont="1" applyFill="1" applyBorder="1" applyAlignment="1">
      <alignment vertical="center"/>
    </xf>
    <xf numFmtId="0" fontId="3" fillId="0" borderId="6" xfId="1" applyNumberFormat="1" applyFont="1" applyFill="1" applyBorder="1" applyAlignment="1">
      <alignment vertical="center"/>
    </xf>
    <xf numFmtId="0" fontId="2" fillId="0" borderId="6" xfId="1" applyNumberFormat="1" applyFont="1" applyFill="1" applyBorder="1" applyAlignment="1">
      <alignment vertical="center"/>
    </xf>
    <xf numFmtId="0" fontId="2" fillId="0" borderId="4" xfId="1" applyNumberFormat="1" applyFont="1" applyFill="1" applyBorder="1" applyAlignment="1">
      <alignment vertical="center"/>
    </xf>
    <xf numFmtId="0" fontId="6" fillId="0" borderId="3" xfId="1" applyNumberFormat="1" applyFont="1" applyFill="1" applyBorder="1" applyAlignment="1">
      <alignment vertical="center"/>
    </xf>
    <xf numFmtId="0" fontId="3" fillId="0" borderId="4" xfId="1" applyNumberFormat="1" applyFont="1" applyFill="1" applyBorder="1" applyAlignment="1">
      <alignment vertical="center"/>
    </xf>
    <xf numFmtId="0" fontId="3" fillId="0" borderId="5" xfId="1" applyNumberFormat="1" applyFont="1" applyFill="1" applyBorder="1" applyAlignment="1">
      <alignment vertical="center" wrapText="1"/>
    </xf>
    <xf numFmtId="3" fontId="2" fillId="0" borderId="6" xfId="1" applyNumberFormat="1" applyFont="1" applyFill="1" applyBorder="1" applyAlignment="1">
      <alignment vertical="center"/>
    </xf>
    <xf numFmtId="3" fontId="3" fillId="0" borderId="6" xfId="1" applyNumberFormat="1" applyFont="1" applyFill="1" applyBorder="1" applyAlignment="1">
      <alignment vertical="center"/>
    </xf>
    <xf numFmtId="1" fontId="6" fillId="0" borderId="5" xfId="1" applyNumberFormat="1" applyFont="1" applyFill="1" applyBorder="1" applyAlignment="1">
      <alignment horizontal="right" vertical="center"/>
    </xf>
    <xf numFmtId="2" fontId="7" fillId="0" borderId="5" xfId="1" applyNumberFormat="1" applyFont="1" applyFill="1" applyBorder="1" applyAlignment="1">
      <alignment horizontal="right" vertical="center"/>
    </xf>
    <xf numFmtId="2" fontId="6" fillId="0" borderId="5" xfId="1" applyNumberFormat="1" applyFont="1" applyFill="1" applyBorder="1" applyAlignment="1">
      <alignment horizontal="right" vertical="center"/>
    </xf>
    <xf numFmtId="4" fontId="2" fillId="0" borderId="5" xfId="1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0" fontId="15" fillId="0" borderId="0" xfId="1" applyFont="1" applyFill="1" applyAlignment="1">
      <alignment horizontal="center"/>
    </xf>
    <xf numFmtId="0" fontId="15" fillId="0" borderId="0" xfId="1" applyFont="1" applyFill="1"/>
    <xf numFmtId="0" fontId="16" fillId="0" borderId="0" xfId="0" applyFont="1" applyFill="1"/>
    <xf numFmtId="0" fontId="15" fillId="0" borderId="0" xfId="1" applyNumberFormat="1" applyFont="1" applyFill="1" applyAlignment="1">
      <alignment vertical="center"/>
    </xf>
    <xf numFmtId="0" fontId="16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5" fillId="0" borderId="7" xfId="1" applyNumberFormat="1" applyFont="1" applyFill="1" applyBorder="1" applyAlignment="1">
      <alignment horizontal="center" vertical="center" wrapText="1"/>
    </xf>
    <xf numFmtId="0" fontId="5" fillId="0" borderId="5" xfId="1" applyNumberFormat="1" applyFont="1" applyFill="1" applyBorder="1" applyAlignment="1">
      <alignment horizontal="center" vertical="center" wrapText="1"/>
    </xf>
    <xf numFmtId="2" fontId="3" fillId="0" borderId="5" xfId="1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18" fillId="0" borderId="0" xfId="0" applyFont="1" applyFill="1"/>
    <xf numFmtId="0" fontId="8" fillId="0" borderId="1" xfId="1" applyNumberFormat="1" applyFont="1" applyFill="1" applyBorder="1" applyAlignment="1">
      <alignment horizontal="center" vertical="center"/>
    </xf>
    <xf numFmtId="0" fontId="19" fillId="0" borderId="0" xfId="1" applyNumberFormat="1" applyFont="1" applyFill="1" applyAlignment="1">
      <alignment horizontal="right" vertical="center"/>
    </xf>
    <xf numFmtId="0" fontId="8" fillId="0" borderId="1" xfId="1" applyNumberFormat="1" applyFont="1" applyFill="1" applyBorder="1" applyAlignment="1">
      <alignment vertical="center"/>
    </xf>
    <xf numFmtId="0" fontId="17" fillId="0" borderId="1" xfId="1" applyNumberFormat="1" applyFont="1" applyFill="1" applyBorder="1" applyAlignment="1">
      <alignment vertical="center"/>
    </xf>
    <xf numFmtId="0" fontId="8" fillId="0" borderId="0" xfId="1" applyNumberFormat="1" applyFont="1" applyFill="1" applyBorder="1" applyAlignment="1">
      <alignment horizontal="center" vertical="center"/>
    </xf>
    <xf numFmtId="0" fontId="8" fillId="0" borderId="0" xfId="1" applyNumberFormat="1" applyFont="1" applyFill="1" applyAlignment="1">
      <alignment vertical="center"/>
    </xf>
    <xf numFmtId="0" fontId="8" fillId="0" borderId="0" xfId="1" applyNumberFormat="1" applyFont="1" applyFill="1" applyBorder="1" applyAlignment="1">
      <alignment vertical="center"/>
    </xf>
    <xf numFmtId="0" fontId="17" fillId="0" borderId="0" xfId="1" applyNumberFormat="1" applyFont="1" applyFill="1" applyBorder="1" applyAlignment="1">
      <alignment vertical="center"/>
    </xf>
    <xf numFmtId="0" fontId="8" fillId="0" borderId="0" xfId="1" applyNumberFormat="1" applyFont="1" applyFill="1" applyAlignment="1">
      <alignment horizontal="right" vertical="center"/>
    </xf>
    <xf numFmtId="0" fontId="17" fillId="0" borderId="0" xfId="1" applyFont="1" applyFill="1" applyAlignment="1">
      <alignment vertical="center"/>
    </xf>
    <xf numFmtId="0" fontId="13" fillId="0" borderId="0" xfId="1" applyFont="1" applyFill="1" applyAlignment="1">
      <alignment vertical="center"/>
    </xf>
    <xf numFmtId="0" fontId="8" fillId="0" borderId="0" xfId="1" applyNumberFormat="1" applyFont="1" applyFill="1" applyAlignment="1">
      <alignment horizontal="left" vertical="center"/>
    </xf>
    <xf numFmtId="0" fontId="2" fillId="0" borderId="0" xfId="1" applyNumberFormat="1" applyFont="1" applyFill="1" applyBorder="1" applyAlignment="1">
      <alignment horizontal="right" vertical="center"/>
    </xf>
    <xf numFmtId="0" fontId="2" fillId="0" borderId="0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right" vertical="center"/>
    </xf>
    <xf numFmtId="0" fontId="20" fillId="0" borderId="0" xfId="0" applyFont="1" applyFill="1"/>
    <xf numFmtId="0" fontId="17" fillId="0" borderId="0" xfId="1" applyFont="1" applyFill="1"/>
    <xf numFmtId="0" fontId="13" fillId="0" borderId="0" xfId="1" applyFont="1" applyFill="1"/>
    <xf numFmtId="0" fontId="8" fillId="0" borderId="0" xfId="1" applyNumberFormat="1" applyFont="1" applyFill="1" applyAlignment="1">
      <alignment horizontal="left"/>
    </xf>
    <xf numFmtId="0" fontId="18" fillId="0" borderId="0" xfId="0" applyFont="1" applyFill="1" applyAlignment="1">
      <alignment vertical="center"/>
    </xf>
    <xf numFmtId="0" fontId="2" fillId="0" borderId="8" xfId="0" applyFont="1" applyFill="1" applyBorder="1" applyAlignment="1">
      <alignment horizontal="left" vertical="center" wrapText="1"/>
    </xf>
    <xf numFmtId="0" fontId="8" fillId="0" borderId="0" xfId="1" applyNumberFormat="1" applyFont="1" applyFill="1" applyAlignment="1">
      <alignment horizontal="left" vertical="center"/>
    </xf>
    <xf numFmtId="0" fontId="2" fillId="0" borderId="7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0" fontId="10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3" fontId="3" fillId="0" borderId="5" xfId="0" applyNumberFormat="1" applyFont="1" applyFill="1" applyBorder="1" applyAlignment="1">
      <alignment horizontal="right" vertical="center"/>
    </xf>
    <xf numFmtId="3" fontId="3" fillId="0" borderId="7" xfId="0" applyNumberFormat="1" applyFont="1" applyFill="1" applyBorder="1" applyAlignment="1">
      <alignment horizontal="right" vertical="center"/>
    </xf>
    <xf numFmtId="0" fontId="8" fillId="0" borderId="0" xfId="1" applyNumberFormat="1" applyFont="1" applyFill="1" applyAlignment="1">
      <alignment horizontal="left" vertical="center"/>
    </xf>
    <xf numFmtId="0" fontId="2" fillId="0" borderId="7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center" wrapText="1"/>
    </xf>
    <xf numFmtId="0" fontId="8" fillId="0" borderId="0" xfId="1" applyNumberFormat="1" applyFont="1" applyFill="1" applyAlignment="1">
      <alignment horizontal="left" vertical="center"/>
    </xf>
    <xf numFmtId="0" fontId="5" fillId="0" borderId="7" xfId="1" applyNumberFormat="1" applyFont="1" applyFill="1" applyBorder="1" applyAlignment="1">
      <alignment horizontal="center" vertical="center" wrapText="1"/>
    </xf>
    <xf numFmtId="0" fontId="5" fillId="0" borderId="5" xfId="1" applyNumberFormat="1" applyFont="1" applyFill="1" applyBorder="1" applyAlignment="1">
      <alignment horizontal="center" vertical="center" wrapText="1"/>
    </xf>
    <xf numFmtId="0" fontId="8" fillId="0" borderId="0" xfId="1" applyNumberFormat="1" applyFont="1" applyFill="1" applyAlignment="1">
      <alignment horizontal="center" vertical="center" wrapText="1"/>
    </xf>
    <xf numFmtId="0" fontId="6" fillId="0" borderId="3" xfId="1" applyNumberFormat="1" applyFont="1" applyFill="1" applyBorder="1" applyAlignment="1">
      <alignment horizontal="right" vertical="center"/>
    </xf>
    <xf numFmtId="0" fontId="6" fillId="0" borderId="4" xfId="1" applyNumberFormat="1" applyFont="1" applyFill="1" applyBorder="1" applyAlignment="1">
      <alignment horizontal="center" vertical="center"/>
    </xf>
    <xf numFmtId="0" fontId="8" fillId="0" borderId="0" xfId="1" applyNumberFormat="1" applyFont="1" applyFill="1" applyAlignment="1">
      <alignment horizontal="left" vertical="center"/>
    </xf>
    <xf numFmtId="0" fontId="4" fillId="0" borderId="0" xfId="1" applyNumberFormat="1" applyFont="1" applyFill="1" applyAlignment="1">
      <alignment horizontal="center" vertical="center" wrapText="1"/>
    </xf>
    <xf numFmtId="0" fontId="5" fillId="0" borderId="2" xfId="1" applyNumberFormat="1" applyFont="1" applyFill="1" applyBorder="1" applyAlignment="1">
      <alignment horizontal="center" vertical="center" wrapText="1"/>
    </xf>
    <xf numFmtId="0" fontId="5" fillId="0" borderId="7" xfId="1" applyNumberFormat="1" applyFont="1" applyFill="1" applyBorder="1" applyAlignment="1">
      <alignment horizontal="center" vertical="center" wrapText="1"/>
    </xf>
    <xf numFmtId="0" fontId="5" fillId="0" borderId="5" xfId="1" applyNumberFormat="1" applyFont="1" applyFill="1" applyBorder="1" applyAlignment="1">
      <alignment horizontal="center" vertical="center" wrapText="1"/>
    </xf>
    <xf numFmtId="0" fontId="15" fillId="0" borderId="0" xfId="1" applyNumberFormat="1" applyFont="1" applyFill="1" applyAlignment="1">
      <alignment horizontal="center" wrapText="1"/>
    </xf>
    <xf numFmtId="0" fontId="13" fillId="0" borderId="0" xfId="1" applyFont="1" applyFill="1" applyAlignment="1">
      <alignment horizontal="center" vertical="center"/>
    </xf>
    <xf numFmtId="0" fontId="8" fillId="0" borderId="0" xfId="1" applyNumberFormat="1" applyFont="1" applyFill="1" applyAlignment="1">
      <alignment horizontal="left" vertical="center" wrapText="1"/>
    </xf>
    <xf numFmtId="0" fontId="2" fillId="0" borderId="3" xfId="1" applyNumberFormat="1" applyFont="1" applyFill="1" applyBorder="1" applyAlignment="1">
      <alignment horizontal="right" vertical="center"/>
    </xf>
    <xf numFmtId="0" fontId="2" fillId="0" borderId="4" xfId="1" applyNumberFormat="1" applyFont="1" applyFill="1" applyBorder="1" applyAlignment="1">
      <alignment horizontal="center" vertical="center"/>
    </xf>
    <xf numFmtId="0" fontId="8" fillId="0" borderId="0" xfId="1" applyNumberFormat="1" applyFont="1" applyFill="1" applyAlignment="1">
      <alignment horizontal="left"/>
    </xf>
    <xf numFmtId="0" fontId="13" fillId="0" borderId="0" xfId="1" applyFont="1" applyFill="1" applyAlignment="1">
      <alignment horizontal="center"/>
    </xf>
    <xf numFmtId="0" fontId="8" fillId="0" borderId="0" xfId="1" applyNumberFormat="1" applyFont="1" applyFill="1" applyAlignment="1">
      <alignment horizontal="left" wrapText="1"/>
    </xf>
    <xf numFmtId="0" fontId="8" fillId="0" borderId="0" xfId="1" applyNumberFormat="1" applyFont="1" applyFill="1" applyAlignment="1">
      <alignment horizontal="center" wrapText="1"/>
    </xf>
    <xf numFmtId="0" fontId="10" fillId="0" borderId="0" xfId="1" applyNumberFormat="1" applyFont="1" applyFill="1" applyBorder="1" applyAlignment="1">
      <alignment horizontal="left" vertical="center" wrapText="1"/>
    </xf>
    <xf numFmtId="0" fontId="13" fillId="0" borderId="0" xfId="1" applyNumberFormat="1" applyFont="1" applyFill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center" vertical="center" wrapText="1"/>
    </xf>
    <xf numFmtId="0" fontId="2" fillId="0" borderId="7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center" wrapText="1"/>
    </xf>
    <xf numFmtId="0" fontId="2" fillId="0" borderId="3" xfId="1" applyNumberFormat="1" applyFont="1" applyFill="1" applyBorder="1" applyAlignment="1">
      <alignment horizontal="center" vertical="center" wrapText="1"/>
    </xf>
    <xf numFmtId="0" fontId="2" fillId="0" borderId="6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right" vertical="center"/>
    </xf>
    <xf numFmtId="0" fontId="6" fillId="0" borderId="4" xfId="1" applyNumberFormat="1" applyFont="1" applyFill="1" applyBorder="1" applyAlignment="1">
      <alignment horizontal="right" vertical="center"/>
    </xf>
    <xf numFmtId="0" fontId="5" fillId="0" borderId="3" xfId="1" applyNumberFormat="1" applyFont="1" applyFill="1" applyBorder="1" applyAlignment="1">
      <alignment horizontal="center" vertical="center" wrapText="1"/>
    </xf>
    <xf numFmtId="0" fontId="5" fillId="0" borderId="4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3"/>
  <sheetViews>
    <sheetView view="pageBreakPreview" zoomScaleSheetLayoutView="100" workbookViewId="0">
      <selection sqref="A1:XFD1048576"/>
    </sheetView>
  </sheetViews>
  <sheetFormatPr defaultRowHeight="15"/>
  <cols>
    <col min="1" max="1" width="7" style="81" customWidth="1"/>
    <col min="2" max="2" width="28.28515625" style="57" customWidth="1"/>
    <col min="3" max="3" width="9.140625" style="57"/>
    <col min="4" max="4" width="12.42578125" style="57" bestFit="1" customWidth="1"/>
    <col min="5" max="5" width="9.140625" style="57"/>
    <col min="6" max="6" width="11" style="57" customWidth="1"/>
    <col min="7" max="16384" width="9.140625" style="57"/>
  </cols>
  <sheetData>
    <row r="1" spans="1:11" s="107" customFormat="1" ht="15.75">
      <c r="A1" s="144" t="s">
        <v>0</v>
      </c>
      <c r="B1" s="144"/>
      <c r="C1" s="97"/>
      <c r="D1" s="97"/>
      <c r="E1" s="97"/>
      <c r="F1" s="97"/>
      <c r="G1" s="97"/>
      <c r="H1" s="98" t="s">
        <v>1</v>
      </c>
      <c r="I1" s="97"/>
      <c r="J1" s="97"/>
      <c r="K1" s="97"/>
    </row>
    <row r="2" spans="1:11" s="107" customFormat="1" ht="32.25" customHeight="1">
      <c r="A2" s="145" t="s">
        <v>82</v>
      </c>
      <c r="B2" s="145"/>
      <c r="C2" s="97"/>
      <c r="D2" s="97"/>
      <c r="E2" s="97"/>
      <c r="F2" s="97"/>
      <c r="G2" s="97"/>
      <c r="H2" s="135" t="s">
        <v>80</v>
      </c>
      <c r="I2" s="135"/>
      <c r="J2" s="135"/>
      <c r="K2" s="135"/>
    </row>
    <row r="3" spans="1:11" s="107" customFormat="1" ht="15.75">
      <c r="A3" s="88"/>
      <c r="B3" s="89" t="s">
        <v>78</v>
      </c>
      <c r="C3" s="97"/>
      <c r="D3" s="97"/>
      <c r="E3" s="97"/>
      <c r="F3" s="97"/>
      <c r="G3" s="97"/>
      <c r="H3" s="90"/>
      <c r="I3" s="91"/>
      <c r="J3" s="138" t="s">
        <v>81</v>
      </c>
      <c r="K3" s="138"/>
    </row>
    <row r="4" spans="1:11" s="107" customFormat="1" ht="15.75">
      <c r="A4" s="92"/>
      <c r="B4" s="93"/>
      <c r="C4" s="97"/>
      <c r="D4" s="97"/>
      <c r="E4" s="97"/>
      <c r="F4" s="97"/>
      <c r="G4" s="97"/>
      <c r="H4" s="94"/>
      <c r="I4" s="95"/>
      <c r="J4" s="99"/>
      <c r="K4" s="99"/>
    </row>
    <row r="5" spans="1:11" s="107" customFormat="1" ht="15" customHeight="1">
      <c r="A5" s="145" t="s">
        <v>2</v>
      </c>
      <c r="B5" s="145"/>
      <c r="C5" s="97"/>
      <c r="D5" s="97"/>
      <c r="E5" s="97"/>
      <c r="F5" s="97"/>
      <c r="G5" s="97"/>
      <c r="H5" s="135"/>
      <c r="I5" s="135"/>
      <c r="J5" s="97"/>
      <c r="K5" s="97"/>
    </row>
    <row r="6" spans="1:11" s="107" customFormat="1" ht="15.75">
      <c r="A6" s="88"/>
      <c r="B6" s="96" t="s">
        <v>79</v>
      </c>
      <c r="C6" s="97"/>
      <c r="D6" s="97"/>
      <c r="E6" s="97"/>
      <c r="F6" s="97"/>
      <c r="G6" s="97"/>
      <c r="H6" s="94"/>
      <c r="I6" s="95"/>
      <c r="J6" s="138"/>
      <c r="K6" s="138"/>
    </row>
    <row r="7" spans="1:11">
      <c r="A7" s="58"/>
      <c r="B7" s="56"/>
      <c r="C7" s="56"/>
      <c r="D7" s="56"/>
      <c r="E7" s="56"/>
      <c r="F7" s="56"/>
      <c r="G7" s="56"/>
      <c r="H7" s="56"/>
      <c r="I7" s="56"/>
      <c r="J7" s="56"/>
      <c r="K7" s="56"/>
    </row>
    <row r="8" spans="1:11">
      <c r="A8" s="139" t="s">
        <v>90</v>
      </c>
      <c r="B8" s="139"/>
      <c r="C8" s="139"/>
      <c r="D8" s="139"/>
      <c r="E8" s="139"/>
      <c r="F8" s="139"/>
      <c r="G8" s="139"/>
      <c r="H8" s="139"/>
      <c r="I8" s="139"/>
      <c r="J8" s="139"/>
      <c r="K8" s="139"/>
    </row>
    <row r="9" spans="1:11">
      <c r="A9" s="58"/>
      <c r="B9" s="56"/>
      <c r="C9" s="56"/>
      <c r="D9" s="56"/>
      <c r="E9" s="56"/>
      <c r="F9" s="56"/>
      <c r="G9" s="56"/>
      <c r="H9" s="56"/>
      <c r="I9" s="56"/>
      <c r="J9" s="56"/>
      <c r="K9" s="56"/>
    </row>
    <row r="10" spans="1:11" ht="28.5" customHeight="1">
      <c r="A10" s="140" t="s">
        <v>3</v>
      </c>
      <c r="B10" s="140" t="s">
        <v>4</v>
      </c>
      <c r="C10" s="140" t="s">
        <v>5</v>
      </c>
      <c r="D10" s="59" t="s">
        <v>6</v>
      </c>
      <c r="E10" s="60"/>
      <c r="F10" s="142" t="s">
        <v>7</v>
      </c>
      <c r="G10" s="142"/>
      <c r="H10" s="59" t="s">
        <v>8</v>
      </c>
      <c r="I10" s="61"/>
      <c r="J10" s="61"/>
      <c r="K10" s="60"/>
    </row>
    <row r="11" spans="1:11" ht="66" customHeight="1">
      <c r="A11" s="141"/>
      <c r="B11" s="141"/>
      <c r="C11" s="141"/>
      <c r="D11" s="83" t="s">
        <v>9</v>
      </c>
      <c r="E11" s="83" t="s">
        <v>10</v>
      </c>
      <c r="F11" s="82" t="s">
        <v>11</v>
      </c>
      <c r="G11" s="82" t="s">
        <v>12</v>
      </c>
      <c r="H11" s="83" t="s">
        <v>13</v>
      </c>
      <c r="I11" s="83" t="s">
        <v>14</v>
      </c>
      <c r="J11" s="83" t="s">
        <v>15</v>
      </c>
      <c r="K11" s="83" t="s">
        <v>16</v>
      </c>
    </row>
    <row r="12" spans="1:11">
      <c r="A12" s="16" t="s">
        <v>17</v>
      </c>
      <c r="B12" s="62" t="s">
        <v>43</v>
      </c>
      <c r="C12" s="63"/>
      <c r="D12" s="64"/>
      <c r="E12" s="64"/>
      <c r="F12" s="63"/>
      <c r="G12" s="63"/>
      <c r="H12" s="64"/>
      <c r="I12" s="64"/>
      <c r="J12" s="64"/>
      <c r="K12" s="65"/>
    </row>
    <row r="13" spans="1:11">
      <c r="A13" s="22" t="s">
        <v>19</v>
      </c>
      <c r="B13" s="66" t="s">
        <v>20</v>
      </c>
      <c r="C13" s="63"/>
      <c r="D13" s="63"/>
      <c r="E13" s="63"/>
      <c r="F13" s="63"/>
      <c r="G13" s="63"/>
      <c r="H13" s="63"/>
      <c r="I13" s="63"/>
      <c r="J13" s="63"/>
      <c r="K13" s="67"/>
    </row>
    <row r="14" spans="1:11" ht="28.5" customHeight="1">
      <c r="A14" s="25">
        <v>1</v>
      </c>
      <c r="B14" s="68" t="s">
        <v>91</v>
      </c>
      <c r="C14" s="27" t="s">
        <v>21</v>
      </c>
      <c r="D14" s="28">
        <v>41000</v>
      </c>
      <c r="E14" s="29"/>
      <c r="F14" s="28">
        <v>20000</v>
      </c>
      <c r="G14" s="29"/>
      <c r="H14" s="30">
        <v>368</v>
      </c>
      <c r="I14" s="29"/>
      <c r="J14" s="29">
        <v>0</v>
      </c>
      <c r="K14" s="29">
        <v>0</v>
      </c>
    </row>
    <row r="15" spans="1:11">
      <c r="A15" s="146" t="s">
        <v>35</v>
      </c>
      <c r="B15" s="147"/>
      <c r="C15" s="33"/>
      <c r="D15" s="32">
        <f>D14</f>
        <v>41000</v>
      </c>
      <c r="E15" s="33"/>
      <c r="F15" s="32">
        <f>F14</f>
        <v>20000</v>
      </c>
      <c r="G15" s="33"/>
      <c r="H15" s="34">
        <f>H14</f>
        <v>368</v>
      </c>
      <c r="I15" s="33"/>
      <c r="J15" s="33">
        <v>0</v>
      </c>
      <c r="K15" s="33">
        <v>0</v>
      </c>
    </row>
    <row r="16" spans="1:11">
      <c r="A16" s="16" t="s">
        <v>18</v>
      </c>
      <c r="B16" s="62" t="s">
        <v>44</v>
      </c>
      <c r="C16" s="63"/>
      <c r="D16" s="69"/>
      <c r="E16" s="64"/>
      <c r="F16" s="70"/>
      <c r="G16" s="63"/>
      <c r="H16" s="64"/>
      <c r="I16" s="64"/>
      <c r="J16" s="64"/>
      <c r="K16" s="65"/>
    </row>
    <row r="17" spans="1:11">
      <c r="A17" s="22" t="s">
        <v>23</v>
      </c>
      <c r="B17" s="66" t="s">
        <v>24</v>
      </c>
      <c r="C17" s="63"/>
      <c r="D17" s="70"/>
      <c r="E17" s="63"/>
      <c r="F17" s="70"/>
      <c r="G17" s="63"/>
      <c r="H17" s="63"/>
      <c r="I17" s="63"/>
      <c r="J17" s="63"/>
      <c r="K17" s="67"/>
    </row>
    <row r="18" spans="1:11" ht="16.5" customHeight="1">
      <c r="A18" s="25">
        <v>1</v>
      </c>
      <c r="B18" s="68" t="s">
        <v>92</v>
      </c>
      <c r="C18" s="27" t="s">
        <v>21</v>
      </c>
      <c r="D18" s="38">
        <v>12126.38</v>
      </c>
      <c r="E18" s="29"/>
      <c r="F18" s="38">
        <v>2625</v>
      </c>
      <c r="G18" s="29"/>
      <c r="H18" s="84">
        <v>18.61</v>
      </c>
      <c r="I18" s="29"/>
      <c r="J18" s="29">
        <v>12.05</v>
      </c>
      <c r="K18" s="29">
        <v>0</v>
      </c>
    </row>
    <row r="19" spans="1:11" ht="16.5" customHeight="1">
      <c r="A19" s="25">
        <v>2</v>
      </c>
      <c r="B19" s="68" t="s">
        <v>93</v>
      </c>
      <c r="C19" s="27" t="s">
        <v>21</v>
      </c>
      <c r="D19" s="38">
        <v>10558.33</v>
      </c>
      <c r="E19" s="29"/>
      <c r="F19" s="38">
        <v>2625</v>
      </c>
      <c r="G19" s="29"/>
      <c r="H19" s="84">
        <v>18.61</v>
      </c>
      <c r="I19" s="29"/>
      <c r="J19" s="29">
        <v>12.05</v>
      </c>
      <c r="K19" s="29">
        <v>0</v>
      </c>
    </row>
    <row r="20" spans="1:11" ht="16.5" customHeight="1">
      <c r="A20" s="25">
        <v>3</v>
      </c>
      <c r="B20" s="68" t="s">
        <v>94</v>
      </c>
      <c r="C20" s="27" t="s">
        <v>21</v>
      </c>
      <c r="D20" s="38">
        <v>10547.2</v>
      </c>
      <c r="E20" s="29"/>
      <c r="F20" s="38">
        <v>2625</v>
      </c>
      <c r="G20" s="29"/>
      <c r="H20" s="84">
        <v>18.61</v>
      </c>
      <c r="I20" s="29"/>
      <c r="J20" s="29">
        <v>12.05</v>
      </c>
      <c r="K20" s="29">
        <v>0</v>
      </c>
    </row>
    <row r="21" spans="1:11" ht="16.5" customHeight="1">
      <c r="A21" s="25">
        <v>4</v>
      </c>
      <c r="B21" s="68" t="s">
        <v>95</v>
      </c>
      <c r="C21" s="27" t="s">
        <v>21</v>
      </c>
      <c r="D21" s="38">
        <v>11535.33</v>
      </c>
      <c r="E21" s="29"/>
      <c r="F21" s="38">
        <v>2625</v>
      </c>
      <c r="G21" s="29"/>
      <c r="H21" s="84">
        <v>18.61</v>
      </c>
      <c r="I21" s="29"/>
      <c r="J21" s="29">
        <v>12.05</v>
      </c>
      <c r="K21" s="29">
        <v>0</v>
      </c>
    </row>
    <row r="22" spans="1:11" ht="16.5" customHeight="1">
      <c r="A22" s="25">
        <v>5</v>
      </c>
      <c r="B22" s="68" t="s">
        <v>96</v>
      </c>
      <c r="C22" s="27" t="s">
        <v>21</v>
      </c>
      <c r="D22" s="38">
        <v>10587.4</v>
      </c>
      <c r="E22" s="29"/>
      <c r="F22" s="38">
        <v>2625</v>
      </c>
      <c r="G22" s="29"/>
      <c r="H22" s="84">
        <v>18.61</v>
      </c>
      <c r="I22" s="29"/>
      <c r="J22" s="29">
        <v>12.05</v>
      </c>
      <c r="K22" s="29">
        <v>0</v>
      </c>
    </row>
    <row r="23" spans="1:11" ht="16.5" customHeight="1">
      <c r="A23" s="25">
        <v>6</v>
      </c>
      <c r="B23" s="68" t="s">
        <v>97</v>
      </c>
      <c r="C23" s="27" t="s">
        <v>21</v>
      </c>
      <c r="D23" s="38">
        <v>14568.38</v>
      </c>
      <c r="E23" s="29"/>
      <c r="F23" s="38">
        <v>2625</v>
      </c>
      <c r="G23" s="29"/>
      <c r="H23" s="84">
        <v>18.61</v>
      </c>
      <c r="I23" s="29"/>
      <c r="J23" s="29">
        <v>12.05</v>
      </c>
      <c r="K23" s="29">
        <v>0</v>
      </c>
    </row>
    <row r="24" spans="1:11" ht="16.5" customHeight="1">
      <c r="A24" s="25">
        <v>7</v>
      </c>
      <c r="B24" s="68" t="s">
        <v>98</v>
      </c>
      <c r="C24" s="27" t="s">
        <v>21</v>
      </c>
      <c r="D24" s="38">
        <v>12048.3</v>
      </c>
      <c r="E24" s="29"/>
      <c r="F24" s="38">
        <v>2625</v>
      </c>
      <c r="G24" s="29"/>
      <c r="H24" s="84">
        <v>18.61</v>
      </c>
      <c r="I24" s="29"/>
      <c r="J24" s="29">
        <v>12.05</v>
      </c>
      <c r="K24" s="29">
        <v>0</v>
      </c>
    </row>
    <row r="25" spans="1:11" ht="16.5" customHeight="1">
      <c r="A25" s="25">
        <v>8</v>
      </c>
      <c r="B25" s="68" t="s">
        <v>99</v>
      </c>
      <c r="C25" s="27" t="s">
        <v>21</v>
      </c>
      <c r="D25" s="38">
        <v>10555.2</v>
      </c>
      <c r="E25" s="29"/>
      <c r="F25" s="38">
        <v>2625</v>
      </c>
      <c r="G25" s="29"/>
      <c r="H25" s="84">
        <v>18.61</v>
      </c>
      <c r="I25" s="29"/>
      <c r="J25" s="29">
        <v>12.05</v>
      </c>
      <c r="K25" s="29">
        <v>0</v>
      </c>
    </row>
    <row r="26" spans="1:11">
      <c r="A26" s="136" t="s">
        <v>22</v>
      </c>
      <c r="B26" s="137"/>
      <c r="C26" s="22" t="s">
        <v>17</v>
      </c>
      <c r="D26" s="43">
        <f>SUM(D18:D25)</f>
        <v>92526.52</v>
      </c>
      <c r="E26" s="44"/>
      <c r="F26" s="43">
        <f>SUM(F18:F25)</f>
        <v>21000</v>
      </c>
      <c r="G26" s="44"/>
      <c r="H26" s="43">
        <f>SUM(H18:H25)</f>
        <v>148.88</v>
      </c>
      <c r="I26" s="44"/>
      <c r="J26" s="43">
        <f>SUM(J18:J25)</f>
        <v>96.399999999999991</v>
      </c>
      <c r="K26" s="43">
        <f>SUM(K18:K25)</f>
        <v>0</v>
      </c>
    </row>
    <row r="27" spans="1:11">
      <c r="A27" s="22" t="s">
        <v>25</v>
      </c>
      <c r="B27" s="66" t="s">
        <v>26</v>
      </c>
      <c r="C27" s="63"/>
      <c r="D27" s="70"/>
      <c r="E27" s="63"/>
      <c r="F27" s="70"/>
      <c r="G27" s="63"/>
      <c r="H27" s="63"/>
      <c r="I27" s="63"/>
      <c r="J27" s="63"/>
      <c r="K27" s="67"/>
    </row>
    <row r="28" spans="1:11">
      <c r="A28" s="25">
        <v>1</v>
      </c>
      <c r="B28" s="68" t="s">
        <v>31</v>
      </c>
      <c r="C28" s="27" t="s">
        <v>21</v>
      </c>
      <c r="D28" s="28">
        <v>21655</v>
      </c>
      <c r="E28" s="29"/>
      <c r="F28" s="28">
        <v>15000</v>
      </c>
      <c r="G28" s="29"/>
      <c r="H28" s="30">
        <v>68</v>
      </c>
      <c r="I28" s="29"/>
      <c r="J28" s="72">
        <v>65.180000000000007</v>
      </c>
      <c r="K28" s="72">
        <v>50.22</v>
      </c>
    </row>
    <row r="29" spans="1:11">
      <c r="A29" s="136" t="s">
        <v>22</v>
      </c>
      <c r="B29" s="137"/>
      <c r="C29" s="22" t="s">
        <v>17</v>
      </c>
      <c r="D29" s="43">
        <f>D28</f>
        <v>21655</v>
      </c>
      <c r="E29" s="44"/>
      <c r="F29" s="43">
        <f>F28</f>
        <v>15000</v>
      </c>
      <c r="G29" s="44"/>
      <c r="H29" s="71">
        <f>H28</f>
        <v>68</v>
      </c>
      <c r="I29" s="44"/>
      <c r="J29" s="73">
        <f>SUM(J28:J28)</f>
        <v>65.180000000000007</v>
      </c>
      <c r="K29" s="73">
        <f>SUM(K28:K28)</f>
        <v>50.22</v>
      </c>
    </row>
    <row r="30" spans="1:11">
      <c r="A30" s="22" t="s">
        <v>27</v>
      </c>
      <c r="B30" s="66" t="s">
        <v>28</v>
      </c>
      <c r="C30" s="63"/>
      <c r="D30" s="70"/>
      <c r="E30" s="63"/>
      <c r="F30" s="70"/>
      <c r="G30" s="63"/>
      <c r="H30" s="63"/>
      <c r="I30" s="63"/>
      <c r="J30" s="63"/>
      <c r="K30" s="67"/>
    </row>
    <row r="31" spans="1:11">
      <c r="A31" s="25">
        <v>1</v>
      </c>
      <c r="B31" s="68" t="s">
        <v>32</v>
      </c>
      <c r="C31" s="27" t="s">
        <v>21</v>
      </c>
      <c r="D31" s="28">
        <v>25282</v>
      </c>
      <c r="E31" s="29"/>
      <c r="F31" s="28">
        <v>15000</v>
      </c>
      <c r="G31" s="29"/>
      <c r="H31" s="30">
        <v>68</v>
      </c>
      <c r="I31" s="29"/>
      <c r="J31" s="72">
        <v>50.28</v>
      </c>
      <c r="K31" s="72">
        <v>50.22</v>
      </c>
    </row>
    <row r="32" spans="1:11">
      <c r="A32" s="136" t="s">
        <v>22</v>
      </c>
      <c r="B32" s="137"/>
      <c r="C32" s="22" t="s">
        <v>17</v>
      </c>
      <c r="D32" s="43">
        <f>D31</f>
        <v>25282</v>
      </c>
      <c r="E32" s="44"/>
      <c r="F32" s="43">
        <f>F31</f>
        <v>15000</v>
      </c>
      <c r="G32" s="44"/>
      <c r="H32" s="71">
        <f>H31</f>
        <v>68</v>
      </c>
      <c r="I32" s="44"/>
      <c r="J32" s="73">
        <f>SUM(J31:J31)</f>
        <v>50.28</v>
      </c>
      <c r="K32" s="73">
        <f>SUM(K31:K31)</f>
        <v>50.22</v>
      </c>
    </row>
    <row r="33" spans="1:11">
      <c r="A33" s="22" t="s">
        <v>29</v>
      </c>
      <c r="B33" s="66" t="s">
        <v>34</v>
      </c>
      <c r="C33" s="63"/>
      <c r="D33" s="70"/>
      <c r="E33" s="63"/>
      <c r="F33" s="70"/>
      <c r="G33" s="63"/>
      <c r="H33" s="63"/>
      <c r="I33" s="63"/>
      <c r="J33" s="63"/>
      <c r="K33" s="67"/>
    </row>
    <row r="34" spans="1:11" ht="16.5" customHeight="1">
      <c r="A34" s="25">
        <v>1</v>
      </c>
      <c r="B34" s="68" t="s">
        <v>88</v>
      </c>
      <c r="C34" s="27" t="s">
        <v>21</v>
      </c>
      <c r="D34" s="28">
        <v>34512</v>
      </c>
      <c r="E34" s="29"/>
      <c r="F34" s="28">
        <v>0</v>
      </c>
      <c r="G34" s="29"/>
      <c r="H34" s="30">
        <v>24</v>
      </c>
      <c r="I34" s="29"/>
      <c r="J34" s="29">
        <v>7.19</v>
      </c>
      <c r="K34" s="29">
        <v>0</v>
      </c>
    </row>
    <row r="35" spans="1:11" ht="16.5" customHeight="1">
      <c r="A35" s="25">
        <v>2</v>
      </c>
      <c r="B35" s="68" t="s">
        <v>100</v>
      </c>
      <c r="C35" s="27" t="s">
        <v>21</v>
      </c>
      <c r="D35" s="28">
        <v>34512</v>
      </c>
      <c r="E35" s="29"/>
      <c r="F35" s="28">
        <v>0</v>
      </c>
      <c r="G35" s="29"/>
      <c r="H35" s="30">
        <v>24</v>
      </c>
      <c r="I35" s="29"/>
      <c r="J35" s="29">
        <v>7.19</v>
      </c>
      <c r="K35" s="29">
        <v>0</v>
      </c>
    </row>
    <row r="36" spans="1:11" ht="16.5" customHeight="1">
      <c r="A36" s="25">
        <v>3</v>
      </c>
      <c r="B36" s="68" t="s">
        <v>101</v>
      </c>
      <c r="C36" s="27" t="s">
        <v>21</v>
      </c>
      <c r="D36" s="28">
        <v>34512</v>
      </c>
      <c r="E36" s="29"/>
      <c r="F36" s="28">
        <v>0</v>
      </c>
      <c r="G36" s="29"/>
      <c r="H36" s="30">
        <v>24</v>
      </c>
      <c r="I36" s="29"/>
      <c r="J36" s="29">
        <v>7.19</v>
      </c>
      <c r="K36" s="29">
        <v>0</v>
      </c>
    </row>
    <row r="37" spans="1:11">
      <c r="A37" s="136" t="s">
        <v>22</v>
      </c>
      <c r="B37" s="137"/>
      <c r="C37" s="22">
        <v>8</v>
      </c>
      <c r="D37" s="43">
        <f>SUM(D34:D36)</f>
        <v>103536</v>
      </c>
      <c r="E37" s="44"/>
      <c r="F37" s="43">
        <f>SUM(F34:F36)</f>
        <v>0</v>
      </c>
      <c r="G37" s="44"/>
      <c r="H37" s="71">
        <f>SUM(H34:H36)</f>
        <v>72</v>
      </c>
      <c r="I37" s="44"/>
      <c r="J37" s="44">
        <f>SUM(J34:J36)</f>
        <v>21.57</v>
      </c>
      <c r="K37" s="44">
        <f>SUM(K34:K36)</f>
        <v>0</v>
      </c>
    </row>
    <row r="38" spans="1:11">
      <c r="A38" s="146" t="s">
        <v>36</v>
      </c>
      <c r="B38" s="147"/>
      <c r="C38" s="74"/>
      <c r="D38" s="75">
        <f>D37+D32+D29+D26</f>
        <v>242999.52000000002</v>
      </c>
      <c r="E38" s="33"/>
      <c r="F38" s="75">
        <f>F37+F32+F29+F26</f>
        <v>51000</v>
      </c>
      <c r="G38" s="33"/>
      <c r="H38" s="75">
        <f>H37+H32+H29+H26</f>
        <v>356.88</v>
      </c>
      <c r="I38" s="33"/>
      <c r="J38" s="75">
        <f>J37+J32+J29+J26</f>
        <v>233.43</v>
      </c>
      <c r="K38" s="75">
        <f>K37+K32+K29+K26</f>
        <v>100.44</v>
      </c>
    </row>
    <row r="39" spans="1:11">
      <c r="A39" s="146" t="s">
        <v>30</v>
      </c>
      <c r="B39" s="147"/>
      <c r="C39" s="33"/>
      <c r="D39" s="32">
        <f>D38+D15</f>
        <v>283999.52</v>
      </c>
      <c r="E39" s="33"/>
      <c r="F39" s="32">
        <f>F38+F15</f>
        <v>71000</v>
      </c>
      <c r="G39" s="33"/>
      <c r="H39" s="32">
        <f>H38+H15</f>
        <v>724.88</v>
      </c>
      <c r="I39" s="33"/>
      <c r="J39" s="32">
        <f>J38+J15</f>
        <v>233.43</v>
      </c>
      <c r="K39" s="32">
        <f>K38+K15</f>
        <v>100.44</v>
      </c>
    </row>
    <row r="40" spans="1:11">
      <c r="A40" s="22">
        <v>3</v>
      </c>
      <c r="B40" s="66" t="s">
        <v>40</v>
      </c>
      <c r="C40" s="63"/>
      <c r="D40" s="70"/>
      <c r="E40" s="63"/>
      <c r="F40" s="70"/>
      <c r="G40" s="63"/>
      <c r="H40" s="63"/>
      <c r="I40" s="63"/>
      <c r="J40" s="63"/>
      <c r="K40" s="67"/>
    </row>
    <row r="41" spans="1:11" ht="62.25" customHeight="1">
      <c r="A41" s="25">
        <v>1</v>
      </c>
      <c r="B41" s="68" t="s">
        <v>89</v>
      </c>
      <c r="C41" s="27" t="s">
        <v>21</v>
      </c>
      <c r="D41" s="28">
        <v>20000</v>
      </c>
      <c r="E41" s="29"/>
      <c r="F41" s="28">
        <v>50000</v>
      </c>
      <c r="G41" s="29"/>
      <c r="H41" s="30">
        <v>267</v>
      </c>
      <c r="I41" s="29"/>
      <c r="J41" s="29">
        <v>77.19</v>
      </c>
      <c r="K41" s="29">
        <v>57.3</v>
      </c>
    </row>
    <row r="42" spans="1:11" ht="104.25" customHeight="1">
      <c r="A42" s="25">
        <v>2</v>
      </c>
      <c r="B42" s="68" t="s">
        <v>41</v>
      </c>
      <c r="C42" s="27" t="s">
        <v>21</v>
      </c>
      <c r="D42" s="28">
        <v>372672</v>
      </c>
      <c r="E42" s="29"/>
      <c r="F42" s="28">
        <v>350000</v>
      </c>
      <c r="G42" s="29"/>
      <c r="H42" s="30">
        <v>97</v>
      </c>
      <c r="I42" s="29"/>
      <c r="J42" s="29">
        <v>97.19</v>
      </c>
      <c r="K42" s="29">
        <v>50.33</v>
      </c>
    </row>
    <row r="43" spans="1:11">
      <c r="A43" s="136" t="s">
        <v>22</v>
      </c>
      <c r="B43" s="137"/>
      <c r="C43" s="22" t="s">
        <v>17</v>
      </c>
      <c r="D43" s="43">
        <f>SUM(D41:D42)</f>
        <v>392672</v>
      </c>
      <c r="E43" s="44"/>
      <c r="F43" s="43">
        <f>SUM(F41:F42)</f>
        <v>400000</v>
      </c>
      <c r="G43" s="44"/>
      <c r="H43" s="43">
        <f>SUM(H41:H42)</f>
        <v>364</v>
      </c>
      <c r="I43" s="44"/>
      <c r="J43" s="43">
        <f>SUM(J41:J42)</f>
        <v>174.38</v>
      </c>
      <c r="K43" s="43">
        <f>SUM(K41:K42)</f>
        <v>107.63</v>
      </c>
    </row>
    <row r="44" spans="1:11">
      <c r="A44" s="22">
        <v>4</v>
      </c>
      <c r="B44" s="66" t="s">
        <v>75</v>
      </c>
      <c r="C44" s="63"/>
      <c r="D44" s="70"/>
      <c r="E44" s="63"/>
      <c r="F44" s="70"/>
      <c r="G44" s="63"/>
      <c r="H44" s="63"/>
      <c r="I44" s="63"/>
      <c r="J44" s="63"/>
      <c r="K44" s="67"/>
    </row>
    <row r="45" spans="1:11" ht="27.75" customHeight="1">
      <c r="A45" s="25">
        <v>1</v>
      </c>
      <c r="B45" s="68" t="s">
        <v>60</v>
      </c>
      <c r="C45" s="27"/>
      <c r="D45" s="28">
        <v>22156</v>
      </c>
      <c r="E45" s="29"/>
      <c r="F45" s="28">
        <v>20100</v>
      </c>
      <c r="G45" s="29"/>
      <c r="H45" s="30">
        <v>16</v>
      </c>
      <c r="I45" s="29"/>
      <c r="J45" s="29">
        <v>8</v>
      </c>
      <c r="K45" s="29">
        <v>0</v>
      </c>
    </row>
    <row r="46" spans="1:11" ht="27.75" customHeight="1">
      <c r="A46" s="25">
        <v>2</v>
      </c>
      <c r="B46" s="68" t="s">
        <v>61</v>
      </c>
      <c r="C46" s="27"/>
      <c r="D46" s="28">
        <v>22156</v>
      </c>
      <c r="E46" s="29"/>
      <c r="F46" s="28">
        <v>20100</v>
      </c>
      <c r="G46" s="29"/>
      <c r="H46" s="30">
        <v>16</v>
      </c>
      <c r="I46" s="29"/>
      <c r="J46" s="29">
        <v>8</v>
      </c>
      <c r="K46" s="29">
        <v>0</v>
      </c>
    </row>
    <row r="47" spans="1:11" ht="27.75" customHeight="1">
      <c r="A47" s="25">
        <v>3</v>
      </c>
      <c r="B47" s="68" t="s">
        <v>62</v>
      </c>
      <c r="C47" s="27"/>
      <c r="D47" s="28">
        <v>22156</v>
      </c>
      <c r="E47" s="29"/>
      <c r="F47" s="28">
        <v>20100</v>
      </c>
      <c r="G47" s="29"/>
      <c r="H47" s="30">
        <v>16</v>
      </c>
      <c r="I47" s="29"/>
      <c r="J47" s="29">
        <v>8</v>
      </c>
      <c r="K47" s="29">
        <v>0</v>
      </c>
    </row>
    <row r="48" spans="1:11" ht="27.75" customHeight="1">
      <c r="A48" s="25">
        <v>4</v>
      </c>
      <c r="B48" s="68" t="s">
        <v>63</v>
      </c>
      <c r="C48" s="27"/>
      <c r="D48" s="28">
        <v>22156</v>
      </c>
      <c r="E48" s="29"/>
      <c r="F48" s="28">
        <v>20100</v>
      </c>
      <c r="G48" s="29"/>
      <c r="H48" s="30">
        <v>16</v>
      </c>
      <c r="I48" s="29"/>
      <c r="J48" s="29">
        <v>8</v>
      </c>
      <c r="K48" s="29">
        <v>0</v>
      </c>
    </row>
    <row r="49" spans="1:11" ht="27.75" customHeight="1">
      <c r="A49" s="25">
        <v>5</v>
      </c>
      <c r="B49" s="68" t="s">
        <v>64</v>
      </c>
      <c r="C49" s="27"/>
      <c r="D49" s="28">
        <v>22156</v>
      </c>
      <c r="E49" s="29"/>
      <c r="F49" s="28">
        <v>20100</v>
      </c>
      <c r="G49" s="29"/>
      <c r="H49" s="30">
        <v>16</v>
      </c>
      <c r="I49" s="29"/>
      <c r="J49" s="29">
        <v>8</v>
      </c>
      <c r="K49" s="29">
        <v>0</v>
      </c>
    </row>
    <row r="50" spans="1:11" ht="27.75" customHeight="1">
      <c r="A50" s="25">
        <v>6</v>
      </c>
      <c r="B50" s="68" t="s">
        <v>65</v>
      </c>
      <c r="C50" s="27"/>
      <c r="D50" s="28">
        <v>22156</v>
      </c>
      <c r="E50" s="29"/>
      <c r="F50" s="28">
        <v>20100</v>
      </c>
      <c r="G50" s="29"/>
      <c r="H50" s="30">
        <v>16</v>
      </c>
      <c r="I50" s="29"/>
      <c r="J50" s="29">
        <v>8</v>
      </c>
      <c r="K50" s="29">
        <v>0</v>
      </c>
    </row>
    <row r="51" spans="1:11" ht="27.75" customHeight="1">
      <c r="A51" s="25">
        <v>7</v>
      </c>
      <c r="B51" s="68" t="s">
        <v>66</v>
      </c>
      <c r="C51" s="27"/>
      <c r="D51" s="28">
        <v>22156</v>
      </c>
      <c r="E51" s="29"/>
      <c r="F51" s="28">
        <v>20100</v>
      </c>
      <c r="G51" s="29"/>
      <c r="H51" s="30">
        <v>16</v>
      </c>
      <c r="I51" s="29"/>
      <c r="J51" s="29">
        <v>8</v>
      </c>
      <c r="K51" s="29">
        <v>0</v>
      </c>
    </row>
    <row r="52" spans="1:11" ht="27.75" customHeight="1">
      <c r="A52" s="25">
        <v>8</v>
      </c>
      <c r="B52" s="68" t="s">
        <v>67</v>
      </c>
      <c r="C52" s="27"/>
      <c r="D52" s="28">
        <v>22156</v>
      </c>
      <c r="E52" s="29"/>
      <c r="F52" s="28">
        <v>20100</v>
      </c>
      <c r="G52" s="29"/>
      <c r="H52" s="30">
        <v>16</v>
      </c>
      <c r="I52" s="29"/>
      <c r="J52" s="29">
        <v>8</v>
      </c>
      <c r="K52" s="29">
        <v>0</v>
      </c>
    </row>
    <row r="53" spans="1:11" ht="27.75" customHeight="1">
      <c r="A53" s="25">
        <v>9</v>
      </c>
      <c r="B53" s="68" t="s">
        <v>68</v>
      </c>
      <c r="C53" s="27"/>
      <c r="D53" s="28">
        <v>22156</v>
      </c>
      <c r="E53" s="29"/>
      <c r="F53" s="28">
        <v>20100</v>
      </c>
      <c r="G53" s="29"/>
      <c r="H53" s="30">
        <v>16</v>
      </c>
      <c r="I53" s="29"/>
      <c r="J53" s="29">
        <v>8</v>
      </c>
      <c r="K53" s="29">
        <v>0</v>
      </c>
    </row>
    <row r="54" spans="1:11" ht="27.75" customHeight="1">
      <c r="A54" s="25">
        <v>10</v>
      </c>
      <c r="B54" s="68" t="s">
        <v>69</v>
      </c>
      <c r="C54" s="27"/>
      <c r="D54" s="28">
        <v>22156</v>
      </c>
      <c r="E54" s="29"/>
      <c r="F54" s="28">
        <v>20100</v>
      </c>
      <c r="G54" s="29"/>
      <c r="H54" s="30">
        <v>16</v>
      </c>
      <c r="I54" s="29"/>
      <c r="J54" s="29">
        <v>8</v>
      </c>
      <c r="K54" s="29">
        <v>0</v>
      </c>
    </row>
    <row r="55" spans="1:11" ht="27.75" customHeight="1">
      <c r="A55" s="25">
        <v>11</v>
      </c>
      <c r="B55" s="68" t="s">
        <v>70</v>
      </c>
      <c r="C55" s="27"/>
      <c r="D55" s="28">
        <v>22156</v>
      </c>
      <c r="E55" s="29"/>
      <c r="F55" s="28">
        <v>20100</v>
      </c>
      <c r="G55" s="29"/>
      <c r="H55" s="30">
        <v>16</v>
      </c>
      <c r="I55" s="29"/>
      <c r="J55" s="29">
        <v>8</v>
      </c>
      <c r="K55" s="29">
        <v>0</v>
      </c>
    </row>
    <row r="56" spans="1:11" ht="27.75" customHeight="1">
      <c r="A56" s="25">
        <v>12</v>
      </c>
      <c r="B56" s="68" t="s">
        <v>71</v>
      </c>
      <c r="C56" s="27"/>
      <c r="D56" s="28">
        <v>22156</v>
      </c>
      <c r="E56" s="29"/>
      <c r="F56" s="28">
        <v>20100</v>
      </c>
      <c r="G56" s="29"/>
      <c r="H56" s="30">
        <v>16</v>
      </c>
      <c r="I56" s="29"/>
      <c r="J56" s="29">
        <v>8</v>
      </c>
      <c r="K56" s="29">
        <v>0</v>
      </c>
    </row>
    <row r="57" spans="1:11" ht="27.75" customHeight="1">
      <c r="A57" s="25">
        <v>13</v>
      </c>
      <c r="B57" s="68" t="s">
        <v>72</v>
      </c>
      <c r="C57" s="27"/>
      <c r="D57" s="28">
        <v>22156</v>
      </c>
      <c r="E57" s="29"/>
      <c r="F57" s="28">
        <v>20100</v>
      </c>
      <c r="G57" s="29"/>
      <c r="H57" s="30">
        <v>16</v>
      </c>
      <c r="I57" s="29"/>
      <c r="J57" s="29">
        <v>8</v>
      </c>
      <c r="K57" s="29">
        <v>0</v>
      </c>
    </row>
    <row r="58" spans="1:11" ht="45.75" customHeight="1">
      <c r="A58" s="25">
        <v>14</v>
      </c>
      <c r="B58" s="68" t="s">
        <v>73</v>
      </c>
      <c r="C58" s="27"/>
      <c r="D58" s="28">
        <v>22156</v>
      </c>
      <c r="E58" s="29"/>
      <c r="F58" s="28">
        <v>20100</v>
      </c>
      <c r="G58" s="29"/>
      <c r="H58" s="30">
        <v>16</v>
      </c>
      <c r="I58" s="29"/>
      <c r="J58" s="29">
        <v>8</v>
      </c>
      <c r="K58" s="29">
        <v>0</v>
      </c>
    </row>
    <row r="59" spans="1:11" ht="47.25" customHeight="1">
      <c r="A59" s="25">
        <v>15</v>
      </c>
      <c r="B59" s="68" t="s">
        <v>74</v>
      </c>
      <c r="C59" s="27"/>
      <c r="D59" s="28">
        <v>22156</v>
      </c>
      <c r="E59" s="29"/>
      <c r="F59" s="28">
        <v>20100</v>
      </c>
      <c r="G59" s="29"/>
      <c r="H59" s="30">
        <v>16</v>
      </c>
      <c r="I59" s="29"/>
      <c r="J59" s="29">
        <v>8</v>
      </c>
      <c r="K59" s="29">
        <v>0</v>
      </c>
    </row>
    <row r="60" spans="1:11">
      <c r="A60" s="136" t="s">
        <v>22</v>
      </c>
      <c r="B60" s="137"/>
      <c r="C60" s="22" t="s">
        <v>17</v>
      </c>
      <c r="D60" s="43">
        <f>SUM(D45:D59)</f>
        <v>332340</v>
      </c>
      <c r="E60" s="44"/>
      <c r="F60" s="43">
        <f>SUM(F45:F59)</f>
        <v>301500</v>
      </c>
      <c r="G60" s="44"/>
      <c r="H60" s="43">
        <f>SUM(H45:H59)</f>
        <v>240</v>
      </c>
      <c r="I60" s="44"/>
      <c r="J60" s="43">
        <f>SUM(J45:J59)</f>
        <v>120</v>
      </c>
      <c r="K60" s="43">
        <f>SUM(K45:K59)</f>
        <v>0</v>
      </c>
    </row>
    <row r="61" spans="1:11">
      <c r="A61" s="22">
        <v>5</v>
      </c>
      <c r="B61" s="66" t="s">
        <v>42</v>
      </c>
      <c r="C61" s="63"/>
      <c r="D61" s="70"/>
      <c r="E61" s="63"/>
      <c r="F61" s="70"/>
      <c r="G61" s="63"/>
      <c r="H61" s="63"/>
      <c r="I61" s="63"/>
      <c r="J61" s="63"/>
      <c r="K61" s="67"/>
    </row>
    <row r="62" spans="1:11" ht="84" customHeight="1">
      <c r="A62" s="25">
        <v>1</v>
      </c>
      <c r="B62" s="68" t="s">
        <v>227</v>
      </c>
      <c r="C62" s="27"/>
      <c r="D62" s="28">
        <v>4777</v>
      </c>
      <c r="E62" s="29"/>
      <c r="F62" s="28">
        <v>156.33000000000001</v>
      </c>
      <c r="G62" s="29"/>
      <c r="H62" s="38">
        <v>6.71</v>
      </c>
      <c r="I62" s="29"/>
      <c r="J62" s="29">
        <v>0.71</v>
      </c>
      <c r="K62" s="29">
        <v>0</v>
      </c>
    </row>
    <row r="63" spans="1:11">
      <c r="A63" s="136" t="s">
        <v>22</v>
      </c>
      <c r="B63" s="137"/>
      <c r="C63" s="22" t="s">
        <v>17</v>
      </c>
      <c r="D63" s="43">
        <f>D62</f>
        <v>4777</v>
      </c>
      <c r="E63" s="44"/>
      <c r="F63" s="43">
        <f>F62</f>
        <v>156.33000000000001</v>
      </c>
      <c r="G63" s="44"/>
      <c r="H63" s="43">
        <f>H62</f>
        <v>6.71</v>
      </c>
      <c r="I63" s="44"/>
      <c r="J63" s="43">
        <f>J62</f>
        <v>0.71</v>
      </c>
      <c r="K63" s="43">
        <f>K62</f>
        <v>0</v>
      </c>
    </row>
    <row r="64" spans="1:11">
      <c r="A64" s="146" t="s">
        <v>50</v>
      </c>
      <c r="B64" s="147"/>
      <c r="C64" s="74"/>
      <c r="D64" s="75">
        <f>D63+D60+D43+D39</f>
        <v>1013788.52</v>
      </c>
      <c r="E64" s="33"/>
      <c r="F64" s="75">
        <f>F63+F60+F43+F39</f>
        <v>772656.33000000007</v>
      </c>
      <c r="G64" s="33"/>
      <c r="H64" s="75">
        <f>H63+H60+H43+H39</f>
        <v>1335.5900000000001</v>
      </c>
      <c r="I64" s="33"/>
      <c r="J64" s="75">
        <f>J63+J60+J43+J39</f>
        <v>528.52</v>
      </c>
      <c r="K64" s="75">
        <f>K63+K60+K43+K39</f>
        <v>208.07</v>
      </c>
    </row>
    <row r="65" spans="1:11">
      <c r="A65" s="58"/>
      <c r="B65" s="56"/>
      <c r="C65" s="56"/>
      <c r="D65" s="56"/>
      <c r="E65" s="56"/>
      <c r="F65" s="56"/>
      <c r="G65" s="56"/>
      <c r="H65" s="56"/>
      <c r="I65" s="56"/>
      <c r="J65" s="56"/>
      <c r="K65" s="56"/>
    </row>
    <row r="66" spans="1:11" s="78" customFormat="1" ht="18">
      <c r="A66" s="76"/>
      <c r="B66" s="77" t="s">
        <v>59</v>
      </c>
      <c r="C66" s="77"/>
      <c r="D66" s="77"/>
      <c r="E66" s="77"/>
      <c r="F66" s="77"/>
      <c r="G66" s="77"/>
      <c r="H66" s="77"/>
      <c r="I66" s="77"/>
      <c r="J66" s="77"/>
      <c r="K66" s="77"/>
    </row>
    <row r="67" spans="1:11" s="78" customFormat="1" ht="15" customHeight="1">
      <c r="A67" s="143" t="s">
        <v>33</v>
      </c>
      <c r="B67" s="143"/>
      <c r="D67" s="79" t="s">
        <v>37</v>
      </c>
      <c r="E67" s="77"/>
      <c r="F67" s="77"/>
      <c r="H67" s="77"/>
      <c r="I67" s="77"/>
      <c r="J67" s="77"/>
      <c r="K67" s="77"/>
    </row>
    <row r="68" spans="1:11" s="78" customFormat="1" ht="18">
      <c r="A68" s="76"/>
      <c r="B68" s="77"/>
      <c r="C68" s="77"/>
      <c r="D68" s="77"/>
      <c r="E68" s="77"/>
      <c r="F68" s="77"/>
      <c r="H68" s="77"/>
      <c r="I68" s="77"/>
      <c r="J68" s="77"/>
      <c r="K68" s="77"/>
    </row>
    <row r="69" spans="1:11" s="78" customFormat="1" ht="18">
      <c r="A69" s="80"/>
      <c r="B69" s="78" t="s">
        <v>38</v>
      </c>
      <c r="D69" s="78" t="s">
        <v>39</v>
      </c>
    </row>
    <row r="71" spans="1:11" ht="18.75">
      <c r="B71" s="103" t="s">
        <v>102</v>
      </c>
    </row>
    <row r="72" spans="1:11" ht="18.75">
      <c r="B72" s="103" t="s">
        <v>83</v>
      </c>
    </row>
    <row r="73" spans="1:11" ht="18.75">
      <c r="B73" s="103" t="s">
        <v>103</v>
      </c>
    </row>
  </sheetData>
  <mergeCells count="24">
    <mergeCell ref="A67:B67"/>
    <mergeCell ref="A1:B1"/>
    <mergeCell ref="A32:B32"/>
    <mergeCell ref="A2:B2"/>
    <mergeCell ref="A15:B15"/>
    <mergeCell ref="A29:B29"/>
    <mergeCell ref="A37:B37"/>
    <mergeCell ref="A38:B38"/>
    <mergeCell ref="A39:B39"/>
    <mergeCell ref="A5:B5"/>
    <mergeCell ref="A64:B64"/>
    <mergeCell ref="A43:B43"/>
    <mergeCell ref="A60:B60"/>
    <mergeCell ref="A63:B63"/>
    <mergeCell ref="H5:I5"/>
    <mergeCell ref="A26:B26"/>
    <mergeCell ref="H2:K2"/>
    <mergeCell ref="J3:K3"/>
    <mergeCell ref="A8:K8"/>
    <mergeCell ref="A10:A11"/>
    <mergeCell ref="B10:B11"/>
    <mergeCell ref="C10:C11"/>
    <mergeCell ref="F10:G10"/>
    <mergeCell ref="J6:K6"/>
  </mergeCells>
  <pageMargins left="0.27559055118110237" right="0.23622047244094491" top="0.27559055118110237" bottom="0.31496062992125984" header="0.31496062992125984" footer="0.31496062992125984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41"/>
  <sheetViews>
    <sheetView view="pageBreakPreview" zoomScaleSheetLayoutView="100" workbookViewId="0">
      <selection activeCell="A12" sqref="A12:XFD36"/>
    </sheetView>
  </sheetViews>
  <sheetFormatPr defaultRowHeight="15"/>
  <cols>
    <col min="1" max="1" width="7" style="81" customWidth="1"/>
    <col min="2" max="2" width="28.28515625" style="57" customWidth="1"/>
    <col min="3" max="3" width="9.140625" style="57"/>
    <col min="4" max="4" width="12.42578125" style="57" bestFit="1" customWidth="1"/>
    <col min="5" max="5" width="9.140625" style="57"/>
    <col min="6" max="6" width="11" style="57" customWidth="1"/>
    <col min="7" max="16384" width="9.140625" style="57"/>
  </cols>
  <sheetData>
    <row r="1" spans="1:11" s="87" customFormat="1" ht="15.75">
      <c r="A1" s="149" t="s">
        <v>0</v>
      </c>
      <c r="B1" s="149"/>
      <c r="C1" s="104"/>
      <c r="D1" s="104"/>
      <c r="E1" s="104"/>
      <c r="F1" s="104"/>
      <c r="G1" s="104"/>
      <c r="H1" s="105" t="s">
        <v>1</v>
      </c>
      <c r="I1" s="104"/>
      <c r="J1" s="104"/>
      <c r="K1" s="104"/>
    </row>
    <row r="2" spans="1:11" s="87" customFormat="1" ht="15" customHeight="1">
      <c r="A2" s="150" t="s">
        <v>82</v>
      </c>
      <c r="B2" s="150"/>
      <c r="C2" s="104"/>
      <c r="D2" s="104"/>
      <c r="E2" s="104"/>
      <c r="F2" s="104"/>
      <c r="G2" s="104"/>
      <c r="H2" s="151" t="s">
        <v>80</v>
      </c>
      <c r="I2" s="151"/>
      <c r="J2" s="104"/>
      <c r="K2" s="104"/>
    </row>
    <row r="3" spans="1:11" s="87" customFormat="1" ht="15.75">
      <c r="A3" s="88"/>
      <c r="B3" s="89" t="s">
        <v>78</v>
      </c>
      <c r="C3" s="104"/>
      <c r="D3" s="104"/>
      <c r="E3" s="104"/>
      <c r="F3" s="104"/>
      <c r="G3" s="104"/>
      <c r="H3" s="90"/>
      <c r="I3" s="91"/>
      <c r="J3" s="148" t="s">
        <v>81</v>
      </c>
      <c r="K3" s="148"/>
    </row>
    <row r="4" spans="1:11" s="87" customFormat="1" ht="15.75">
      <c r="A4" s="92"/>
      <c r="B4" s="93"/>
      <c r="C4" s="104"/>
      <c r="D4" s="104"/>
      <c r="E4" s="104"/>
      <c r="F4" s="104"/>
      <c r="G4" s="104"/>
      <c r="H4" s="94"/>
      <c r="I4" s="95"/>
      <c r="J4" s="106"/>
      <c r="K4" s="106"/>
    </row>
    <row r="5" spans="1:11" s="87" customFormat="1" ht="15" customHeight="1">
      <c r="A5" s="150" t="s">
        <v>2</v>
      </c>
      <c r="B5" s="150"/>
      <c r="C5" s="104"/>
      <c r="D5" s="104"/>
      <c r="E5" s="104"/>
      <c r="F5" s="104"/>
      <c r="G5" s="104"/>
      <c r="H5" s="151"/>
      <c r="I5" s="151"/>
      <c r="J5" s="104"/>
      <c r="K5" s="104"/>
    </row>
    <row r="6" spans="1:11" s="87" customFormat="1" ht="15.75">
      <c r="A6" s="88"/>
      <c r="B6" s="96" t="s">
        <v>79</v>
      </c>
      <c r="C6" s="104"/>
      <c r="D6" s="104"/>
      <c r="E6" s="104"/>
      <c r="F6" s="104"/>
      <c r="G6" s="104"/>
      <c r="H6" s="94"/>
      <c r="I6" s="95"/>
      <c r="J6" s="148"/>
      <c r="K6" s="148"/>
    </row>
    <row r="7" spans="1:11">
      <c r="A7" s="58"/>
      <c r="B7" s="56"/>
      <c r="C7" s="56"/>
      <c r="D7" s="56"/>
      <c r="E7" s="56"/>
      <c r="F7" s="56"/>
      <c r="G7" s="56"/>
      <c r="H7" s="56"/>
      <c r="I7" s="56"/>
      <c r="J7" s="56"/>
      <c r="K7" s="56"/>
    </row>
    <row r="8" spans="1:11">
      <c r="A8" s="139" t="s">
        <v>104</v>
      </c>
      <c r="B8" s="139"/>
      <c r="C8" s="139"/>
      <c r="D8" s="139"/>
      <c r="E8" s="139"/>
      <c r="F8" s="139"/>
      <c r="G8" s="139"/>
      <c r="H8" s="139"/>
      <c r="I8" s="139"/>
      <c r="J8" s="139"/>
      <c r="K8" s="139"/>
    </row>
    <row r="9" spans="1:11">
      <c r="A9" s="58"/>
      <c r="B9" s="56"/>
      <c r="C9" s="56"/>
      <c r="D9" s="56"/>
      <c r="E9" s="56"/>
      <c r="F9" s="56"/>
      <c r="G9" s="56"/>
      <c r="H9" s="56"/>
      <c r="I9" s="56"/>
      <c r="J9" s="56"/>
      <c r="K9" s="56"/>
    </row>
    <row r="10" spans="1:11" ht="28.5" customHeight="1">
      <c r="A10" s="140" t="s">
        <v>3</v>
      </c>
      <c r="B10" s="140" t="s">
        <v>4</v>
      </c>
      <c r="C10" s="140" t="s">
        <v>5</v>
      </c>
      <c r="D10" s="59" t="s">
        <v>6</v>
      </c>
      <c r="E10" s="60"/>
      <c r="F10" s="142" t="s">
        <v>7</v>
      </c>
      <c r="G10" s="142"/>
      <c r="H10" s="59" t="s">
        <v>8</v>
      </c>
      <c r="I10" s="61"/>
      <c r="J10" s="61"/>
      <c r="K10" s="60"/>
    </row>
    <row r="11" spans="1:11" ht="78.75">
      <c r="A11" s="141"/>
      <c r="B11" s="141"/>
      <c r="C11" s="141"/>
      <c r="D11" s="83" t="s">
        <v>9</v>
      </c>
      <c r="E11" s="83" t="s">
        <v>10</v>
      </c>
      <c r="F11" s="82" t="s">
        <v>11</v>
      </c>
      <c r="G11" s="82" t="s">
        <v>12</v>
      </c>
      <c r="H11" s="83" t="s">
        <v>13</v>
      </c>
      <c r="I11" s="83" t="s">
        <v>14</v>
      </c>
      <c r="J11" s="83" t="s">
        <v>15</v>
      </c>
      <c r="K11" s="83" t="s">
        <v>16</v>
      </c>
    </row>
    <row r="37" spans="1:11">
      <c r="A37" s="58"/>
      <c r="B37" s="56"/>
      <c r="C37" s="56"/>
      <c r="D37" s="56"/>
      <c r="E37" s="56"/>
      <c r="F37" s="56"/>
      <c r="G37" s="56"/>
      <c r="H37" s="56"/>
      <c r="I37" s="56"/>
      <c r="J37" s="56"/>
      <c r="K37" s="56"/>
    </row>
    <row r="38" spans="1:11" s="78" customFormat="1" ht="18">
      <c r="A38" s="76"/>
      <c r="B38" s="77" t="s">
        <v>59</v>
      </c>
      <c r="C38" s="77"/>
      <c r="D38" s="77"/>
      <c r="E38" s="77"/>
      <c r="F38" s="77"/>
      <c r="G38" s="77"/>
      <c r="H38" s="77"/>
      <c r="I38" s="77"/>
      <c r="J38" s="77"/>
      <c r="K38" s="77"/>
    </row>
    <row r="39" spans="1:11" s="78" customFormat="1" ht="15" customHeight="1">
      <c r="A39" s="143" t="s">
        <v>33</v>
      </c>
      <c r="B39" s="143"/>
      <c r="D39" s="79" t="s">
        <v>37</v>
      </c>
      <c r="E39" s="77"/>
      <c r="F39" s="77"/>
      <c r="G39" s="77"/>
      <c r="H39" s="77"/>
      <c r="I39" s="77"/>
      <c r="J39" s="77"/>
      <c r="K39" s="77"/>
    </row>
    <row r="40" spans="1:11" s="78" customFormat="1" ht="18">
      <c r="A40" s="76"/>
      <c r="B40" s="77"/>
      <c r="C40" s="77"/>
      <c r="D40" s="77"/>
      <c r="E40" s="77"/>
      <c r="F40" s="77"/>
      <c r="G40" s="77"/>
      <c r="H40" s="77"/>
      <c r="I40" s="77"/>
      <c r="J40" s="77"/>
      <c r="K40" s="77"/>
    </row>
    <row r="41" spans="1:11" s="78" customFormat="1" ht="18">
      <c r="A41" s="80"/>
      <c r="B41" s="78" t="s">
        <v>38</v>
      </c>
      <c r="D41" s="78" t="s">
        <v>39</v>
      </c>
    </row>
  </sheetData>
  <mergeCells count="13">
    <mergeCell ref="A39:B39"/>
    <mergeCell ref="J6:K6"/>
    <mergeCell ref="A1:B1"/>
    <mergeCell ref="A2:B2"/>
    <mergeCell ref="H2:I2"/>
    <mergeCell ref="J3:K3"/>
    <mergeCell ref="A5:B5"/>
    <mergeCell ref="H5:I5"/>
    <mergeCell ref="A8:K8"/>
    <mergeCell ref="A10:A11"/>
    <mergeCell ref="B10:B11"/>
    <mergeCell ref="C10:C11"/>
    <mergeCell ref="F10:G10"/>
  </mergeCells>
  <pageMargins left="0.7" right="0.7" top="0.36" bottom="0.47" header="0.3" footer="0.3"/>
  <pageSetup paperSize="9" scale="70" orientation="portrait" verticalDpi="0" r:id="rId1"/>
  <rowBreaks count="1" manualBreakCount="1">
    <brk id="41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N82"/>
  <sheetViews>
    <sheetView view="pageBreakPreview" topLeftCell="A63" zoomScale="115" zoomScaleSheetLayoutView="115" workbookViewId="0">
      <selection activeCell="H66" sqref="H66"/>
    </sheetView>
  </sheetViews>
  <sheetFormatPr defaultRowHeight="12"/>
  <cols>
    <col min="1" max="1" width="7" style="54" customWidth="1"/>
    <col min="2" max="2" width="28.28515625" style="47" customWidth="1"/>
    <col min="3" max="3" width="9.140625" style="54"/>
    <col min="4" max="4" width="12.42578125" style="55" bestFit="1" customWidth="1"/>
    <col min="5" max="5" width="9.140625" style="55"/>
    <col min="6" max="6" width="10.42578125" style="55" customWidth="1"/>
    <col min="7" max="9" width="9.140625" style="55"/>
    <col min="10" max="10" width="9.85546875" style="55" bestFit="1" customWidth="1"/>
    <col min="11" max="11" width="9.140625" style="55"/>
    <col min="12" max="13" width="9.140625" style="11"/>
    <col min="14" max="14" width="9.140625" style="12"/>
    <col min="15" max="16384" width="9.140625" style="11"/>
  </cols>
  <sheetData>
    <row r="1" spans="1:14" s="87" customFormat="1" ht="21" customHeight="1">
      <c r="A1" s="144" t="s">
        <v>0</v>
      </c>
      <c r="B1" s="144"/>
      <c r="C1" s="97"/>
      <c r="D1" s="97"/>
      <c r="E1" s="97"/>
      <c r="F1" s="97"/>
      <c r="G1" s="97"/>
      <c r="H1" s="98" t="s">
        <v>1</v>
      </c>
      <c r="I1" s="97"/>
      <c r="J1" s="97"/>
      <c r="K1" s="97"/>
    </row>
    <row r="2" spans="1:14" s="87" customFormat="1" ht="21" customHeight="1">
      <c r="A2" s="145" t="s">
        <v>82</v>
      </c>
      <c r="B2" s="145"/>
      <c r="C2" s="97"/>
      <c r="D2" s="97"/>
      <c r="E2" s="97"/>
      <c r="F2" s="97"/>
      <c r="G2" s="97"/>
      <c r="H2" s="135" t="s">
        <v>80</v>
      </c>
      <c r="I2" s="135"/>
      <c r="J2" s="135"/>
      <c r="K2" s="135"/>
    </row>
    <row r="3" spans="1:14" s="87" customFormat="1" ht="21" customHeight="1">
      <c r="A3" s="88"/>
      <c r="B3" s="89" t="s">
        <v>78</v>
      </c>
      <c r="C3" s="97"/>
      <c r="D3" s="97"/>
      <c r="E3" s="97"/>
      <c r="F3" s="97"/>
      <c r="G3" s="97"/>
      <c r="H3" s="90"/>
      <c r="I3" s="91"/>
      <c r="J3" s="138" t="s">
        <v>81</v>
      </c>
      <c r="K3" s="138"/>
    </row>
    <row r="4" spans="1:14" s="87" customFormat="1" ht="21" customHeight="1">
      <c r="A4" s="92"/>
      <c r="B4" s="93"/>
      <c r="C4" s="97"/>
      <c r="D4" s="97"/>
      <c r="E4" s="97"/>
      <c r="F4" s="97"/>
      <c r="G4" s="97"/>
      <c r="H4" s="94"/>
      <c r="I4" s="95"/>
      <c r="J4" s="129"/>
      <c r="K4" s="129"/>
    </row>
    <row r="5" spans="1:14" s="87" customFormat="1" ht="21" customHeight="1">
      <c r="A5" s="145" t="s">
        <v>2</v>
      </c>
      <c r="B5" s="145"/>
      <c r="C5" s="97"/>
      <c r="D5" s="97"/>
      <c r="E5" s="97"/>
      <c r="F5" s="97"/>
      <c r="G5" s="97"/>
      <c r="H5" s="135"/>
      <c r="I5" s="135"/>
      <c r="J5" s="97"/>
      <c r="K5" s="97"/>
    </row>
    <row r="6" spans="1:14" s="87" customFormat="1" ht="21" customHeight="1">
      <c r="A6" s="88"/>
      <c r="B6" s="96" t="s">
        <v>79</v>
      </c>
      <c r="C6" s="97"/>
      <c r="D6" s="97"/>
      <c r="E6" s="97"/>
      <c r="F6" s="97"/>
      <c r="G6" s="97"/>
      <c r="H6" s="94"/>
      <c r="I6" s="95"/>
      <c r="J6" s="138"/>
      <c r="K6" s="138"/>
    </row>
    <row r="7" spans="1:14" s="3" customFormat="1" ht="15" customHeight="1">
      <c r="A7" s="152"/>
      <c r="B7" s="152"/>
      <c r="C7" s="1"/>
      <c r="D7" s="2"/>
      <c r="E7" s="2"/>
      <c r="F7" s="2"/>
      <c r="G7" s="2"/>
      <c r="H7" s="2"/>
      <c r="I7" s="2"/>
      <c r="J7" s="2"/>
      <c r="K7" s="2"/>
      <c r="N7" s="4"/>
    </row>
    <row r="8" spans="1:14" s="3" customFormat="1" ht="12.75">
      <c r="A8" s="5"/>
      <c r="B8" s="6"/>
      <c r="C8" s="1"/>
      <c r="D8" s="2"/>
      <c r="E8" s="2"/>
      <c r="F8" s="2"/>
      <c r="G8" s="2"/>
      <c r="H8" s="2"/>
      <c r="I8" s="2"/>
      <c r="J8" s="2"/>
      <c r="K8" s="2"/>
      <c r="N8" s="4"/>
    </row>
    <row r="9" spans="1:14">
      <c r="A9" s="7"/>
      <c r="B9" s="8"/>
      <c r="C9" s="9"/>
      <c r="D9" s="10"/>
      <c r="E9" s="10"/>
      <c r="F9" s="10"/>
      <c r="G9" s="10"/>
      <c r="H9" s="10"/>
      <c r="I9" s="10"/>
      <c r="J9" s="10"/>
      <c r="K9" s="10"/>
    </row>
    <row r="10" spans="1:14" s="13" customFormat="1" ht="15.75">
      <c r="A10" s="153" t="s">
        <v>105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N10" s="14"/>
    </row>
    <row r="11" spans="1:14">
      <c r="A11" s="9"/>
      <c r="B11" s="15"/>
      <c r="C11" s="9"/>
      <c r="D11" s="10"/>
      <c r="E11" s="10"/>
      <c r="F11" s="10"/>
      <c r="G11" s="10"/>
      <c r="H11" s="10"/>
      <c r="I11" s="10"/>
      <c r="J11" s="10"/>
      <c r="K11" s="10"/>
    </row>
    <row r="12" spans="1:14" ht="23.25" customHeight="1">
      <c r="A12" s="154" t="s">
        <v>3</v>
      </c>
      <c r="B12" s="154" t="s">
        <v>4</v>
      </c>
      <c r="C12" s="154" t="s">
        <v>5</v>
      </c>
      <c r="D12" s="157" t="s">
        <v>6</v>
      </c>
      <c r="E12" s="159"/>
      <c r="F12" s="156" t="s">
        <v>7</v>
      </c>
      <c r="G12" s="156"/>
      <c r="H12" s="157" t="s">
        <v>8</v>
      </c>
      <c r="I12" s="158"/>
      <c r="J12" s="158"/>
      <c r="K12" s="159"/>
    </row>
    <row r="13" spans="1:14" ht="84">
      <c r="A13" s="155"/>
      <c r="B13" s="155"/>
      <c r="C13" s="155"/>
      <c r="D13" s="131" t="s">
        <v>9</v>
      </c>
      <c r="E13" s="131" t="s">
        <v>10</v>
      </c>
      <c r="F13" s="130" t="s">
        <v>11</v>
      </c>
      <c r="G13" s="130" t="s">
        <v>12</v>
      </c>
      <c r="H13" s="131" t="s">
        <v>13</v>
      </c>
      <c r="I13" s="131" t="s">
        <v>14</v>
      </c>
      <c r="J13" s="131" t="s">
        <v>15</v>
      </c>
      <c r="K13" s="131" t="s">
        <v>16</v>
      </c>
    </row>
    <row r="14" spans="1:14" s="85" customFormat="1">
      <c r="A14" s="16" t="s">
        <v>17</v>
      </c>
      <c r="B14" s="17" t="s">
        <v>45</v>
      </c>
      <c r="C14" s="18"/>
      <c r="D14" s="19"/>
      <c r="E14" s="19"/>
      <c r="F14" s="20"/>
      <c r="G14" s="20"/>
      <c r="H14" s="19"/>
      <c r="I14" s="19"/>
      <c r="J14" s="19"/>
      <c r="K14" s="21"/>
      <c r="N14" s="86"/>
    </row>
    <row r="15" spans="1:14" s="85" customFormat="1">
      <c r="A15" s="22" t="s">
        <v>19</v>
      </c>
      <c r="B15" s="23" t="s">
        <v>46</v>
      </c>
      <c r="C15" s="18"/>
      <c r="D15" s="20"/>
      <c r="E15" s="20"/>
      <c r="F15" s="20"/>
      <c r="G15" s="20"/>
      <c r="H15" s="20"/>
      <c r="I15" s="20"/>
      <c r="J15" s="20"/>
      <c r="K15" s="24"/>
      <c r="N15" s="86"/>
    </row>
    <row r="16" spans="1:14" ht="50.25" customHeight="1">
      <c r="A16" s="25">
        <v>1</v>
      </c>
      <c r="B16" s="108" t="s">
        <v>86</v>
      </c>
      <c r="C16" s="27" t="s">
        <v>21</v>
      </c>
      <c r="D16" s="28">
        <v>71020</v>
      </c>
      <c r="E16" s="29"/>
      <c r="F16" s="28">
        <v>30260</v>
      </c>
      <c r="G16" s="29"/>
      <c r="H16" s="38">
        <v>35.36</v>
      </c>
      <c r="I16" s="38"/>
      <c r="J16" s="38">
        <v>33.56</v>
      </c>
      <c r="K16" s="38">
        <v>0</v>
      </c>
      <c r="N16" s="39"/>
    </row>
    <row r="17" spans="1:14" ht="30" customHeight="1">
      <c r="A17" s="25">
        <v>2</v>
      </c>
      <c r="B17" s="108" t="s">
        <v>84</v>
      </c>
      <c r="C17" s="27" t="s">
        <v>21</v>
      </c>
      <c r="D17" s="28">
        <v>71020</v>
      </c>
      <c r="E17" s="29"/>
      <c r="F17" s="28">
        <v>30260</v>
      </c>
      <c r="G17" s="29"/>
      <c r="H17" s="38">
        <v>35.33</v>
      </c>
      <c r="I17" s="38"/>
      <c r="J17" s="38">
        <v>33.56</v>
      </c>
      <c r="K17" s="38">
        <v>0</v>
      </c>
      <c r="N17" s="39"/>
    </row>
    <row r="18" spans="1:14" ht="19.5" customHeight="1">
      <c r="A18" s="146" t="s">
        <v>35</v>
      </c>
      <c r="B18" s="147"/>
      <c r="C18" s="31"/>
      <c r="D18" s="32">
        <f>SUM(D16:D17)</f>
        <v>142040</v>
      </c>
      <c r="E18" s="33"/>
      <c r="F18" s="32">
        <f>SUM(F16:F17)</f>
        <v>60520</v>
      </c>
      <c r="G18" s="33"/>
      <c r="H18" s="32">
        <f>SUM(H16:H17)</f>
        <v>70.69</v>
      </c>
      <c r="I18" s="33"/>
      <c r="J18" s="32">
        <f>SUM(J16:J17)</f>
        <v>67.12</v>
      </c>
      <c r="K18" s="32">
        <f>SUM(K16:K17)</f>
        <v>0</v>
      </c>
    </row>
    <row r="19" spans="1:14">
      <c r="A19" s="16" t="s">
        <v>18</v>
      </c>
      <c r="B19" s="17" t="s">
        <v>47</v>
      </c>
      <c r="C19" s="18"/>
      <c r="D19" s="35"/>
      <c r="E19" s="19"/>
      <c r="F19" s="36"/>
      <c r="G19" s="20"/>
      <c r="H19" s="19"/>
      <c r="I19" s="19"/>
      <c r="J19" s="19"/>
      <c r="K19" s="21"/>
    </row>
    <row r="20" spans="1:14">
      <c r="A20" s="22" t="s">
        <v>23</v>
      </c>
      <c r="B20" s="23" t="s">
        <v>53</v>
      </c>
      <c r="C20" s="18"/>
      <c r="D20" s="36"/>
      <c r="E20" s="20"/>
      <c r="F20" s="36"/>
      <c r="G20" s="20"/>
      <c r="H20" s="20"/>
      <c r="I20" s="20"/>
      <c r="J20" s="20"/>
      <c r="K20" s="24"/>
    </row>
    <row r="21" spans="1:14" ht="36.75" customHeight="1">
      <c r="A21" s="25">
        <v>1</v>
      </c>
      <c r="B21" s="37" t="s">
        <v>109</v>
      </c>
      <c r="C21" s="27" t="s">
        <v>137</v>
      </c>
      <c r="D21" s="28">
        <f>750*2</f>
        <v>1500</v>
      </c>
      <c r="E21" s="29"/>
      <c r="F21" s="28">
        <v>0</v>
      </c>
      <c r="G21" s="29"/>
      <c r="H21" s="38">
        <f>D21*0.002</f>
        <v>3</v>
      </c>
      <c r="I21" s="38"/>
      <c r="J21" s="38">
        <f>H21</f>
        <v>3</v>
      </c>
      <c r="K21" s="38">
        <v>0</v>
      </c>
      <c r="N21" s="39"/>
    </row>
    <row r="22" spans="1:14" ht="36.75" customHeight="1">
      <c r="A22" s="25">
        <v>2</v>
      </c>
      <c r="B22" s="37" t="s">
        <v>110</v>
      </c>
      <c r="C22" s="27" t="s">
        <v>138</v>
      </c>
      <c r="D22" s="28">
        <f>1080*2</f>
        <v>2160</v>
      </c>
      <c r="E22" s="29"/>
      <c r="F22" s="28">
        <v>0</v>
      </c>
      <c r="G22" s="29"/>
      <c r="H22" s="38">
        <f t="shared" ref="H22:H33" si="0">D22*0.002</f>
        <v>4.32</v>
      </c>
      <c r="I22" s="38"/>
      <c r="J22" s="38">
        <f t="shared" ref="J22:J33" si="1">H22</f>
        <v>4.32</v>
      </c>
      <c r="K22" s="38">
        <v>0</v>
      </c>
      <c r="N22" s="39"/>
    </row>
    <row r="23" spans="1:14" ht="36.75" customHeight="1">
      <c r="A23" s="25">
        <v>3</v>
      </c>
      <c r="B23" s="37" t="s">
        <v>111</v>
      </c>
      <c r="C23" s="27" t="s">
        <v>139</v>
      </c>
      <c r="D23" s="28">
        <f>450*2</f>
        <v>900</v>
      </c>
      <c r="E23" s="29"/>
      <c r="F23" s="28">
        <v>0</v>
      </c>
      <c r="G23" s="29"/>
      <c r="H23" s="38">
        <f t="shared" si="0"/>
        <v>1.8</v>
      </c>
      <c r="I23" s="38"/>
      <c r="J23" s="38">
        <f t="shared" si="1"/>
        <v>1.8</v>
      </c>
      <c r="K23" s="38">
        <v>0</v>
      </c>
      <c r="N23" s="39"/>
    </row>
    <row r="24" spans="1:14" ht="36.75" customHeight="1">
      <c r="A24" s="25">
        <v>4</v>
      </c>
      <c r="B24" s="37" t="s">
        <v>113</v>
      </c>
      <c r="C24" s="27" t="s">
        <v>140</v>
      </c>
      <c r="D24" s="28">
        <f>700*2</f>
        <v>1400</v>
      </c>
      <c r="E24" s="29"/>
      <c r="F24" s="28">
        <v>0</v>
      </c>
      <c r="G24" s="29"/>
      <c r="H24" s="38">
        <f t="shared" si="0"/>
        <v>2.8000000000000003</v>
      </c>
      <c r="I24" s="38"/>
      <c r="J24" s="38">
        <f t="shared" si="1"/>
        <v>2.8000000000000003</v>
      </c>
      <c r="K24" s="38">
        <v>0</v>
      </c>
      <c r="N24" s="39"/>
    </row>
    <row r="25" spans="1:14" ht="36.75" customHeight="1">
      <c r="A25" s="25">
        <v>5</v>
      </c>
      <c r="B25" s="37" t="s">
        <v>112</v>
      </c>
      <c r="C25" s="27" t="s">
        <v>141</v>
      </c>
      <c r="D25" s="28">
        <f>900*2</f>
        <v>1800</v>
      </c>
      <c r="E25" s="29"/>
      <c r="F25" s="28">
        <v>0</v>
      </c>
      <c r="G25" s="29"/>
      <c r="H25" s="38">
        <f t="shared" si="0"/>
        <v>3.6</v>
      </c>
      <c r="I25" s="38"/>
      <c r="J25" s="38">
        <f t="shared" si="1"/>
        <v>3.6</v>
      </c>
      <c r="K25" s="38">
        <v>0</v>
      </c>
      <c r="N25" s="39"/>
    </row>
    <row r="26" spans="1:14" ht="36.75" customHeight="1">
      <c r="A26" s="25">
        <v>6</v>
      </c>
      <c r="B26" s="37" t="s">
        <v>114</v>
      </c>
      <c r="C26" s="27" t="s">
        <v>137</v>
      </c>
      <c r="D26" s="28">
        <f>750*2</f>
        <v>1500</v>
      </c>
      <c r="E26" s="29"/>
      <c r="F26" s="28">
        <v>0</v>
      </c>
      <c r="G26" s="29"/>
      <c r="H26" s="38">
        <f t="shared" si="0"/>
        <v>3</v>
      </c>
      <c r="I26" s="38"/>
      <c r="J26" s="38">
        <f t="shared" si="1"/>
        <v>3</v>
      </c>
      <c r="K26" s="38">
        <v>0</v>
      </c>
      <c r="N26" s="39"/>
    </row>
    <row r="27" spans="1:14" ht="36.75" customHeight="1">
      <c r="A27" s="25">
        <v>7</v>
      </c>
      <c r="B27" s="40" t="s">
        <v>115</v>
      </c>
      <c r="C27" s="27" t="s">
        <v>142</v>
      </c>
      <c r="D27" s="28">
        <f>1260*2</f>
        <v>2520</v>
      </c>
      <c r="E27" s="29"/>
      <c r="F27" s="28">
        <v>0</v>
      </c>
      <c r="G27" s="29"/>
      <c r="H27" s="38">
        <f t="shared" si="0"/>
        <v>5.04</v>
      </c>
      <c r="I27" s="38"/>
      <c r="J27" s="38">
        <f t="shared" si="1"/>
        <v>5.04</v>
      </c>
      <c r="K27" s="38">
        <v>0</v>
      </c>
      <c r="N27" s="39"/>
    </row>
    <row r="28" spans="1:14" ht="36.75" customHeight="1">
      <c r="A28" s="25">
        <v>8</v>
      </c>
      <c r="B28" s="37" t="s">
        <v>116</v>
      </c>
      <c r="C28" s="27" t="s">
        <v>143</v>
      </c>
      <c r="D28" s="28">
        <f>157*2</f>
        <v>314</v>
      </c>
      <c r="E28" s="29"/>
      <c r="F28" s="28">
        <v>0</v>
      </c>
      <c r="G28" s="29"/>
      <c r="H28" s="38">
        <f t="shared" si="0"/>
        <v>0.628</v>
      </c>
      <c r="I28" s="38"/>
      <c r="J28" s="38">
        <f t="shared" si="1"/>
        <v>0.628</v>
      </c>
      <c r="K28" s="38">
        <v>0</v>
      </c>
      <c r="N28" s="39"/>
    </row>
    <row r="29" spans="1:14" ht="36.75" customHeight="1">
      <c r="A29" s="25">
        <v>9</v>
      </c>
      <c r="B29" s="37" t="s">
        <v>117</v>
      </c>
      <c r="C29" s="27" t="s">
        <v>140</v>
      </c>
      <c r="D29" s="28">
        <f>700*2</f>
        <v>1400</v>
      </c>
      <c r="E29" s="29"/>
      <c r="F29" s="28">
        <v>0</v>
      </c>
      <c r="G29" s="29"/>
      <c r="H29" s="38">
        <f t="shared" si="0"/>
        <v>2.8000000000000003</v>
      </c>
      <c r="I29" s="38"/>
      <c r="J29" s="38">
        <f t="shared" si="1"/>
        <v>2.8000000000000003</v>
      </c>
      <c r="K29" s="38">
        <v>0</v>
      </c>
      <c r="N29" s="41"/>
    </row>
    <row r="30" spans="1:14" ht="36.75" customHeight="1">
      <c r="A30" s="25">
        <v>10</v>
      </c>
      <c r="B30" s="40" t="s">
        <v>118</v>
      </c>
      <c r="C30" s="27" t="s">
        <v>144</v>
      </c>
      <c r="D30" s="28">
        <f>1575*2</f>
        <v>3150</v>
      </c>
      <c r="E30" s="29"/>
      <c r="F30" s="28">
        <v>0</v>
      </c>
      <c r="G30" s="29"/>
      <c r="H30" s="38">
        <f t="shared" si="0"/>
        <v>6.3</v>
      </c>
      <c r="I30" s="38"/>
      <c r="J30" s="38">
        <f t="shared" si="1"/>
        <v>6.3</v>
      </c>
      <c r="K30" s="38">
        <v>0</v>
      </c>
      <c r="N30" s="42"/>
    </row>
    <row r="31" spans="1:14" ht="36.75" customHeight="1">
      <c r="A31" s="25">
        <v>11</v>
      </c>
      <c r="B31" s="40" t="s">
        <v>119</v>
      </c>
      <c r="C31" s="27" t="s">
        <v>145</v>
      </c>
      <c r="D31" s="28">
        <f>165*2</f>
        <v>330</v>
      </c>
      <c r="E31" s="29"/>
      <c r="F31" s="28">
        <v>0</v>
      </c>
      <c r="G31" s="29"/>
      <c r="H31" s="38">
        <f t="shared" si="0"/>
        <v>0.66</v>
      </c>
      <c r="I31" s="38"/>
      <c r="J31" s="38">
        <f t="shared" si="1"/>
        <v>0.66</v>
      </c>
      <c r="K31" s="38">
        <v>0</v>
      </c>
      <c r="N31" s="42"/>
    </row>
    <row r="32" spans="1:14" ht="36.75" customHeight="1">
      <c r="A32" s="25">
        <v>12</v>
      </c>
      <c r="B32" s="40" t="s">
        <v>120</v>
      </c>
      <c r="C32" s="27" t="s">
        <v>146</v>
      </c>
      <c r="D32" s="28">
        <v>30</v>
      </c>
      <c r="E32" s="29"/>
      <c r="F32" s="28">
        <v>0</v>
      </c>
      <c r="G32" s="29"/>
      <c r="H32" s="38">
        <f t="shared" si="0"/>
        <v>0.06</v>
      </c>
      <c r="I32" s="38"/>
      <c r="J32" s="38">
        <f t="shared" si="1"/>
        <v>0.06</v>
      </c>
      <c r="K32" s="38">
        <v>0</v>
      </c>
      <c r="N32" s="42"/>
    </row>
    <row r="33" spans="1:14" ht="36.75" customHeight="1">
      <c r="A33" s="25">
        <v>13</v>
      </c>
      <c r="B33" s="37" t="s">
        <v>121</v>
      </c>
      <c r="C33" s="27" t="s">
        <v>147</v>
      </c>
      <c r="D33" s="28">
        <f>1000*2</f>
        <v>2000</v>
      </c>
      <c r="E33" s="29"/>
      <c r="F33" s="28">
        <v>0</v>
      </c>
      <c r="G33" s="29"/>
      <c r="H33" s="38">
        <f t="shared" si="0"/>
        <v>4</v>
      </c>
      <c r="I33" s="38"/>
      <c r="J33" s="38">
        <f t="shared" si="1"/>
        <v>4</v>
      </c>
      <c r="K33" s="38">
        <v>0</v>
      </c>
      <c r="N33" s="41"/>
    </row>
    <row r="34" spans="1:14" ht="22.5" customHeight="1">
      <c r="A34" s="136" t="s">
        <v>22</v>
      </c>
      <c r="B34" s="137"/>
      <c r="C34" s="22">
        <v>12</v>
      </c>
      <c r="D34" s="43">
        <f>SUM(D21:D33)</f>
        <v>19004</v>
      </c>
      <c r="E34" s="44"/>
      <c r="F34" s="43">
        <f>SUM(F21:F33)</f>
        <v>0</v>
      </c>
      <c r="G34" s="44"/>
      <c r="H34" s="43">
        <f>SUM(H21:H33)</f>
        <v>38.008000000000003</v>
      </c>
      <c r="I34" s="44"/>
      <c r="J34" s="43">
        <f>SUM(J21:J33)</f>
        <v>38.008000000000003</v>
      </c>
      <c r="K34" s="43">
        <f>SUM(K21:K33)</f>
        <v>0</v>
      </c>
    </row>
    <row r="35" spans="1:14">
      <c r="A35" s="22" t="s">
        <v>48</v>
      </c>
      <c r="B35" s="23" t="s">
        <v>54</v>
      </c>
      <c r="C35" s="18"/>
      <c r="D35" s="36"/>
      <c r="E35" s="20"/>
      <c r="F35" s="36"/>
      <c r="G35" s="20"/>
      <c r="H35" s="20"/>
      <c r="I35" s="20"/>
      <c r="J35" s="20"/>
      <c r="K35" s="24"/>
    </row>
    <row r="36" spans="1:14" ht="36.75" customHeight="1">
      <c r="A36" s="25">
        <v>1</v>
      </c>
      <c r="B36" s="108" t="s">
        <v>150</v>
      </c>
      <c r="C36" s="27" t="s">
        <v>21</v>
      </c>
      <c r="D36" s="28">
        <v>2500</v>
      </c>
      <c r="E36" s="29"/>
      <c r="F36" s="28">
        <v>0</v>
      </c>
      <c r="G36" s="29"/>
      <c r="H36" s="38">
        <v>35</v>
      </c>
      <c r="I36" s="38"/>
      <c r="J36" s="38">
        <v>33.56</v>
      </c>
      <c r="K36" s="38">
        <v>0</v>
      </c>
      <c r="N36" s="39"/>
    </row>
    <row r="37" spans="1:14" ht="29.25" customHeight="1">
      <c r="A37" s="25">
        <v>2</v>
      </c>
      <c r="B37" s="108" t="s">
        <v>152</v>
      </c>
      <c r="C37" s="27" t="s">
        <v>21</v>
      </c>
      <c r="D37" s="28">
        <v>2500</v>
      </c>
      <c r="E37" s="29"/>
      <c r="F37" s="28">
        <v>0</v>
      </c>
      <c r="G37" s="29"/>
      <c r="H37" s="38">
        <v>35</v>
      </c>
      <c r="I37" s="38"/>
      <c r="J37" s="38">
        <v>33.56</v>
      </c>
      <c r="K37" s="38">
        <v>0</v>
      </c>
      <c r="N37" s="39"/>
    </row>
    <row r="38" spans="1:14" ht="34.5" customHeight="1">
      <c r="A38" s="25">
        <v>3</v>
      </c>
      <c r="B38" s="108" t="s">
        <v>151</v>
      </c>
      <c r="C38" s="27" t="s">
        <v>21</v>
      </c>
      <c r="D38" s="28">
        <v>2500</v>
      </c>
      <c r="E38" s="29"/>
      <c r="F38" s="28">
        <v>0</v>
      </c>
      <c r="G38" s="29"/>
      <c r="H38" s="38">
        <v>35</v>
      </c>
      <c r="I38" s="38"/>
      <c r="J38" s="38">
        <v>33.56</v>
      </c>
      <c r="K38" s="38">
        <v>0</v>
      </c>
      <c r="N38" s="39"/>
    </row>
    <row r="39" spans="1:14" ht="33" customHeight="1">
      <c r="A39" s="25">
        <v>4</v>
      </c>
      <c r="B39" s="108" t="s">
        <v>149</v>
      </c>
      <c r="C39" s="27" t="s">
        <v>21</v>
      </c>
      <c r="D39" s="28">
        <v>5326.66</v>
      </c>
      <c r="E39" s="29"/>
      <c r="F39" s="28">
        <v>0</v>
      </c>
      <c r="G39" s="29"/>
      <c r="H39" s="38">
        <v>35</v>
      </c>
      <c r="I39" s="38"/>
      <c r="J39" s="38">
        <v>33.56</v>
      </c>
      <c r="K39" s="38">
        <v>0</v>
      </c>
      <c r="N39" s="39"/>
    </row>
    <row r="40" spans="1:14" ht="31.5" customHeight="1">
      <c r="A40" s="25">
        <v>5</v>
      </c>
      <c r="B40" s="108" t="s">
        <v>148</v>
      </c>
      <c r="C40" s="27" t="s">
        <v>21</v>
      </c>
      <c r="D40" s="28">
        <v>8500</v>
      </c>
      <c r="E40" s="29"/>
      <c r="F40" s="28">
        <v>0</v>
      </c>
      <c r="G40" s="29"/>
      <c r="H40" s="38">
        <v>35</v>
      </c>
      <c r="I40" s="38"/>
      <c r="J40" s="38">
        <v>33.56</v>
      </c>
      <c r="K40" s="38">
        <v>0</v>
      </c>
      <c r="N40" s="39"/>
    </row>
    <row r="41" spans="1:14" ht="50.25" customHeight="1">
      <c r="A41" s="25">
        <v>6</v>
      </c>
      <c r="B41" s="108" t="s">
        <v>85</v>
      </c>
      <c r="C41" s="27" t="s">
        <v>21</v>
      </c>
      <c r="D41" s="28">
        <v>5326.66</v>
      </c>
      <c r="E41" s="29"/>
      <c r="F41" s="28">
        <v>0</v>
      </c>
      <c r="G41" s="29"/>
      <c r="H41" s="38">
        <v>35</v>
      </c>
      <c r="I41" s="38"/>
      <c r="J41" s="38">
        <v>33.56</v>
      </c>
      <c r="K41" s="38">
        <v>0</v>
      </c>
      <c r="N41" s="39"/>
    </row>
    <row r="42" spans="1:14" ht="50.25" customHeight="1">
      <c r="A42" s="25">
        <v>7</v>
      </c>
      <c r="B42" s="108" t="s">
        <v>87</v>
      </c>
      <c r="C42" s="27" t="s">
        <v>21</v>
      </c>
      <c r="D42" s="28">
        <v>10618</v>
      </c>
      <c r="E42" s="29"/>
      <c r="F42" s="28">
        <v>0</v>
      </c>
      <c r="G42" s="29"/>
      <c r="H42" s="38">
        <v>35</v>
      </c>
      <c r="I42" s="38"/>
      <c r="J42" s="38">
        <v>33.56</v>
      </c>
      <c r="K42" s="38">
        <v>0</v>
      </c>
      <c r="N42" s="39"/>
    </row>
    <row r="43" spans="1:14" ht="21.75" customHeight="1">
      <c r="A43" s="25">
        <v>8</v>
      </c>
      <c r="B43" s="26" t="s">
        <v>122</v>
      </c>
      <c r="C43" s="27">
        <v>170</v>
      </c>
      <c r="D43" s="28">
        <f>C43*3</f>
        <v>510</v>
      </c>
      <c r="E43" s="29"/>
      <c r="F43" s="28">
        <v>0</v>
      </c>
      <c r="G43" s="29"/>
      <c r="H43" s="38">
        <f>D43*0.04</f>
        <v>20.400000000000002</v>
      </c>
      <c r="I43" s="38"/>
      <c r="J43" s="38">
        <f>H43/2</f>
        <v>10.200000000000001</v>
      </c>
      <c r="K43" s="38">
        <v>0</v>
      </c>
    </row>
    <row r="44" spans="1:14" ht="21.75" customHeight="1">
      <c r="A44" s="25">
        <v>9</v>
      </c>
      <c r="B44" s="37" t="s">
        <v>123</v>
      </c>
      <c r="C44" s="27">
        <v>125</v>
      </c>
      <c r="D44" s="28">
        <f t="shared" ref="D44:D48" si="2">C44*3</f>
        <v>375</v>
      </c>
      <c r="E44" s="29"/>
      <c r="F44" s="28">
        <v>0</v>
      </c>
      <c r="G44" s="29"/>
      <c r="H44" s="38">
        <f t="shared" ref="H44:H48" si="3">D44*0.04</f>
        <v>15</v>
      </c>
      <c r="I44" s="38"/>
      <c r="J44" s="38">
        <f t="shared" ref="J44:J48" si="4">H44/2</f>
        <v>7.5</v>
      </c>
      <c r="K44" s="38">
        <v>0</v>
      </c>
      <c r="N44" s="39"/>
    </row>
    <row r="45" spans="1:14" ht="21.75" customHeight="1">
      <c r="A45" s="25">
        <v>10</v>
      </c>
      <c r="B45" s="37" t="s">
        <v>124</v>
      </c>
      <c r="C45" s="27">
        <v>1011</v>
      </c>
      <c r="D45" s="28">
        <f t="shared" si="2"/>
        <v>3033</v>
      </c>
      <c r="E45" s="29"/>
      <c r="F45" s="28">
        <v>0</v>
      </c>
      <c r="G45" s="29"/>
      <c r="H45" s="38">
        <v>81.33</v>
      </c>
      <c r="I45" s="38"/>
      <c r="J45" s="38">
        <f t="shared" si="4"/>
        <v>40.664999999999999</v>
      </c>
      <c r="K45" s="38">
        <v>0</v>
      </c>
      <c r="N45" s="39"/>
    </row>
    <row r="46" spans="1:14" ht="21.75" customHeight="1">
      <c r="A46" s="25">
        <v>11</v>
      </c>
      <c r="B46" s="37" t="s">
        <v>125</v>
      </c>
      <c r="C46" s="27">
        <v>144</v>
      </c>
      <c r="D46" s="28">
        <f t="shared" si="2"/>
        <v>432</v>
      </c>
      <c r="E46" s="29"/>
      <c r="F46" s="28">
        <v>0</v>
      </c>
      <c r="G46" s="29"/>
      <c r="H46" s="38">
        <f t="shared" si="3"/>
        <v>17.28</v>
      </c>
      <c r="I46" s="38"/>
      <c r="J46" s="38">
        <f t="shared" si="4"/>
        <v>8.64</v>
      </c>
      <c r="K46" s="38">
        <v>0</v>
      </c>
      <c r="N46" s="39"/>
    </row>
    <row r="47" spans="1:14" ht="21.75" customHeight="1">
      <c r="A47" s="25">
        <v>12</v>
      </c>
      <c r="B47" s="37" t="s">
        <v>126</v>
      </c>
      <c r="C47" s="27">
        <v>1530</v>
      </c>
      <c r="D47" s="28">
        <f t="shared" si="2"/>
        <v>4590</v>
      </c>
      <c r="E47" s="29"/>
      <c r="F47" s="28">
        <v>0</v>
      </c>
      <c r="G47" s="29"/>
      <c r="H47" s="38">
        <v>83.06</v>
      </c>
      <c r="I47" s="38"/>
      <c r="J47" s="38">
        <f t="shared" si="4"/>
        <v>41.53</v>
      </c>
      <c r="K47" s="38">
        <v>0</v>
      </c>
      <c r="N47" s="39"/>
    </row>
    <row r="48" spans="1:14" ht="21.75" customHeight="1">
      <c r="A48" s="25">
        <v>13</v>
      </c>
      <c r="B48" s="37" t="s">
        <v>127</v>
      </c>
      <c r="C48" s="27">
        <v>400</v>
      </c>
      <c r="D48" s="28">
        <f t="shared" si="2"/>
        <v>1200</v>
      </c>
      <c r="E48" s="29"/>
      <c r="F48" s="28">
        <v>0</v>
      </c>
      <c r="G48" s="29"/>
      <c r="H48" s="38">
        <f t="shared" si="3"/>
        <v>48</v>
      </c>
      <c r="I48" s="38"/>
      <c r="J48" s="38">
        <f t="shared" si="4"/>
        <v>24</v>
      </c>
      <c r="K48" s="38">
        <v>0</v>
      </c>
      <c r="N48" s="39"/>
    </row>
    <row r="49" spans="1:14" ht="24" customHeight="1">
      <c r="A49" s="136" t="s">
        <v>22</v>
      </c>
      <c r="B49" s="137"/>
      <c r="C49" s="22"/>
      <c r="D49" s="43">
        <f>SUM(D36:D48)</f>
        <v>47411.32</v>
      </c>
      <c r="E49" s="44"/>
      <c r="F49" s="43">
        <f>SUM(F36:F48)</f>
        <v>0</v>
      </c>
      <c r="G49" s="44"/>
      <c r="H49" s="43">
        <f>SUM(H36:H48)</f>
        <v>510.07</v>
      </c>
      <c r="I49" s="44"/>
      <c r="J49" s="43">
        <f>SUM(J36:J48)</f>
        <v>367.45500000000004</v>
      </c>
      <c r="K49" s="43">
        <f>SUM(K36:K48)</f>
        <v>0</v>
      </c>
    </row>
    <row r="50" spans="1:14">
      <c r="A50" s="45" t="s">
        <v>56</v>
      </c>
      <c r="B50" s="23" t="s">
        <v>55</v>
      </c>
      <c r="C50" s="18"/>
      <c r="D50" s="36"/>
      <c r="E50" s="20"/>
      <c r="F50" s="36"/>
      <c r="G50" s="20"/>
      <c r="H50" s="20"/>
      <c r="I50" s="20"/>
      <c r="J50" s="20"/>
      <c r="K50" s="24"/>
    </row>
    <row r="51" spans="1:14" ht="24.75" customHeight="1">
      <c r="A51" s="25">
        <v>1</v>
      </c>
      <c r="B51" s="37" t="s">
        <v>128</v>
      </c>
      <c r="C51" s="27">
        <v>120</v>
      </c>
      <c r="D51" s="28">
        <f t="shared" ref="D51:D55" si="5">C51*15</f>
        <v>1800</v>
      </c>
      <c r="E51" s="29"/>
      <c r="F51" s="28">
        <v>0</v>
      </c>
      <c r="G51" s="38"/>
      <c r="H51" s="38">
        <f>D51*0.003</f>
        <v>5.4</v>
      </c>
      <c r="I51" s="38"/>
      <c r="J51" s="38">
        <f>H51/2</f>
        <v>2.7</v>
      </c>
      <c r="K51" s="38">
        <v>0</v>
      </c>
      <c r="N51" s="39"/>
    </row>
    <row r="52" spans="1:14" ht="24.75" customHeight="1">
      <c r="A52" s="25">
        <v>2</v>
      </c>
      <c r="B52" s="37" t="s">
        <v>129</v>
      </c>
      <c r="C52" s="27">
        <v>866</v>
      </c>
      <c r="D52" s="28">
        <f t="shared" si="5"/>
        <v>12990</v>
      </c>
      <c r="E52" s="29"/>
      <c r="F52" s="28">
        <v>0</v>
      </c>
      <c r="G52" s="38"/>
      <c r="H52" s="38">
        <f t="shared" ref="H52:H55" si="6">D52*0.003</f>
        <v>38.97</v>
      </c>
      <c r="I52" s="38"/>
      <c r="J52" s="38">
        <f t="shared" ref="J52:J55" si="7">H52/2</f>
        <v>19.484999999999999</v>
      </c>
      <c r="K52" s="38">
        <v>0</v>
      </c>
      <c r="N52" s="39"/>
    </row>
    <row r="53" spans="1:14" ht="24.75" customHeight="1">
      <c r="A53" s="25">
        <v>4</v>
      </c>
      <c r="B53" s="37" t="s">
        <v>130</v>
      </c>
      <c r="C53" s="27">
        <v>600</v>
      </c>
      <c r="D53" s="28">
        <f t="shared" si="5"/>
        <v>9000</v>
      </c>
      <c r="E53" s="29"/>
      <c r="F53" s="28">
        <v>0</v>
      </c>
      <c r="G53" s="38"/>
      <c r="H53" s="38">
        <f t="shared" si="6"/>
        <v>27</v>
      </c>
      <c r="I53" s="38"/>
      <c r="J53" s="38">
        <f t="shared" si="7"/>
        <v>13.5</v>
      </c>
      <c r="K53" s="38">
        <v>0</v>
      </c>
      <c r="N53" s="39"/>
    </row>
    <row r="54" spans="1:14" ht="24.75" customHeight="1">
      <c r="A54" s="25">
        <v>5</v>
      </c>
      <c r="B54" s="37" t="s">
        <v>131</v>
      </c>
      <c r="C54" s="27">
        <v>970</v>
      </c>
      <c r="D54" s="28">
        <f t="shared" si="5"/>
        <v>14550</v>
      </c>
      <c r="E54" s="29"/>
      <c r="F54" s="28">
        <v>0</v>
      </c>
      <c r="G54" s="38"/>
      <c r="H54" s="38">
        <f t="shared" si="6"/>
        <v>43.65</v>
      </c>
      <c r="I54" s="38"/>
      <c r="J54" s="38">
        <f t="shared" si="7"/>
        <v>21.824999999999999</v>
      </c>
      <c r="K54" s="38">
        <v>0</v>
      </c>
      <c r="N54" s="39"/>
    </row>
    <row r="55" spans="1:14" ht="24.75" customHeight="1">
      <c r="A55" s="25">
        <v>6</v>
      </c>
      <c r="B55" s="37" t="s">
        <v>132</v>
      </c>
      <c r="C55" s="27">
        <v>1000</v>
      </c>
      <c r="D55" s="28">
        <f t="shared" si="5"/>
        <v>15000</v>
      </c>
      <c r="E55" s="29"/>
      <c r="F55" s="28">
        <v>0</v>
      </c>
      <c r="G55" s="38"/>
      <c r="H55" s="38">
        <f t="shared" si="6"/>
        <v>45</v>
      </c>
      <c r="I55" s="38"/>
      <c r="J55" s="38">
        <f t="shared" si="7"/>
        <v>22.5</v>
      </c>
      <c r="K55" s="38">
        <v>0</v>
      </c>
      <c r="N55" s="39"/>
    </row>
    <row r="56" spans="1:14" ht="23.25" customHeight="1">
      <c r="A56" s="136" t="s">
        <v>22</v>
      </c>
      <c r="B56" s="137"/>
      <c r="C56" s="22" t="s">
        <v>17</v>
      </c>
      <c r="D56" s="43">
        <f>SUM(D51:D55)</f>
        <v>53340</v>
      </c>
      <c r="E56" s="44"/>
      <c r="F56" s="43">
        <f>SUM(F51:F55)</f>
        <v>0</v>
      </c>
      <c r="G56" s="44"/>
      <c r="H56" s="43">
        <f>SUM(H51:H55)</f>
        <v>160.02000000000001</v>
      </c>
      <c r="I56" s="44"/>
      <c r="J56" s="43">
        <f>SUM(J51:J55)</f>
        <v>80.010000000000005</v>
      </c>
      <c r="K56" s="43">
        <f>SUM(K51:K55)</f>
        <v>0</v>
      </c>
    </row>
    <row r="57" spans="1:14" ht="19.5" customHeight="1">
      <c r="A57" s="45" t="s">
        <v>58</v>
      </c>
      <c r="B57" s="23" t="s">
        <v>57</v>
      </c>
      <c r="C57" s="18"/>
      <c r="D57" s="36"/>
      <c r="E57" s="20"/>
      <c r="F57" s="36"/>
      <c r="G57" s="20"/>
      <c r="H57" s="20"/>
      <c r="I57" s="20"/>
      <c r="J57" s="20"/>
      <c r="K57" s="24"/>
    </row>
    <row r="58" spans="1:14" ht="26.25" customHeight="1">
      <c r="A58" s="25">
        <v>1</v>
      </c>
      <c r="B58" s="26" t="s">
        <v>133</v>
      </c>
      <c r="C58" s="27">
        <v>440</v>
      </c>
      <c r="D58" s="28">
        <f>C58*15</f>
        <v>6600</v>
      </c>
      <c r="E58" s="29"/>
      <c r="F58" s="28">
        <v>5000</v>
      </c>
      <c r="G58" s="29"/>
      <c r="H58" s="38">
        <f t="shared" ref="H58:H60" si="8">D58*0.003</f>
        <v>19.8</v>
      </c>
      <c r="I58" s="38"/>
      <c r="J58" s="38">
        <v>11.68</v>
      </c>
      <c r="K58" s="38">
        <v>0</v>
      </c>
    </row>
    <row r="59" spans="1:14" ht="26.25" customHeight="1">
      <c r="A59" s="25">
        <v>2</v>
      </c>
      <c r="B59" s="26" t="s">
        <v>134</v>
      </c>
      <c r="C59" s="27">
        <v>300</v>
      </c>
      <c r="D59" s="28">
        <f t="shared" ref="D59:D60" si="9">C59*15</f>
        <v>4500</v>
      </c>
      <c r="E59" s="29"/>
      <c r="F59" s="28">
        <v>4000</v>
      </c>
      <c r="G59" s="29"/>
      <c r="H59" s="38">
        <f t="shared" si="8"/>
        <v>13.5</v>
      </c>
      <c r="I59" s="38"/>
      <c r="J59" s="38">
        <v>11.6</v>
      </c>
      <c r="K59" s="38">
        <v>0</v>
      </c>
    </row>
    <row r="60" spans="1:14" ht="26.25" customHeight="1">
      <c r="A60" s="25">
        <v>3</v>
      </c>
      <c r="B60" s="26" t="s">
        <v>135</v>
      </c>
      <c r="C60" s="27">
        <v>300</v>
      </c>
      <c r="D60" s="28">
        <f t="shared" si="9"/>
        <v>4500</v>
      </c>
      <c r="E60" s="29"/>
      <c r="F60" s="28">
        <v>4000</v>
      </c>
      <c r="G60" s="29"/>
      <c r="H60" s="38">
        <f t="shared" si="8"/>
        <v>13.5</v>
      </c>
      <c r="I60" s="38"/>
      <c r="J60" s="38">
        <v>11.6</v>
      </c>
      <c r="K60" s="38">
        <v>0</v>
      </c>
    </row>
    <row r="61" spans="1:14" ht="19.5" customHeight="1">
      <c r="A61" s="136" t="s">
        <v>22</v>
      </c>
      <c r="B61" s="137"/>
      <c r="C61" s="22" t="s">
        <v>17</v>
      </c>
      <c r="D61" s="43">
        <f>SUM(D58:D60)</f>
        <v>15600</v>
      </c>
      <c r="E61" s="44"/>
      <c r="F61" s="43">
        <f>SUM(F58:F60)</f>
        <v>13000</v>
      </c>
      <c r="G61" s="44"/>
      <c r="H61" s="43">
        <f>SUM(H58:H60)</f>
        <v>46.8</v>
      </c>
      <c r="I61" s="44"/>
      <c r="J61" s="43">
        <f>SUM(J58:J60)</f>
        <v>34.880000000000003</v>
      </c>
      <c r="K61" s="43">
        <f>SUM(K58:K60)</f>
        <v>0</v>
      </c>
    </row>
    <row r="62" spans="1:14" ht="19.5" customHeight="1">
      <c r="A62" s="146" t="s">
        <v>36</v>
      </c>
      <c r="B62" s="147"/>
      <c r="C62" s="46"/>
      <c r="D62" s="32">
        <f>D61+D56+D49+D34</f>
        <v>135355.32</v>
      </c>
      <c r="E62" s="33"/>
      <c r="F62" s="32">
        <f>F61+F56+F49+F34</f>
        <v>13000</v>
      </c>
      <c r="G62" s="33"/>
      <c r="H62" s="32">
        <f>H61+H56+H49+H34</f>
        <v>754.89800000000002</v>
      </c>
      <c r="I62" s="33"/>
      <c r="J62" s="32">
        <f>J61+J56+J49+J34</f>
        <v>520.35300000000007</v>
      </c>
      <c r="K62" s="32">
        <f>K61+K56+K49+K34</f>
        <v>0</v>
      </c>
    </row>
    <row r="63" spans="1:14" ht="19.5" customHeight="1">
      <c r="A63" s="146" t="s">
        <v>30</v>
      </c>
      <c r="B63" s="147"/>
      <c r="C63" s="31"/>
      <c r="D63" s="32">
        <f>D62+D18</f>
        <v>277395.32</v>
      </c>
      <c r="E63" s="33"/>
      <c r="F63" s="32">
        <f>F62+F18</f>
        <v>73520</v>
      </c>
      <c r="G63" s="33"/>
      <c r="H63" s="32">
        <f>H62+H18</f>
        <v>825.58799999999997</v>
      </c>
      <c r="I63" s="33"/>
      <c r="J63" s="32">
        <f>J62+J18</f>
        <v>587.47300000000007</v>
      </c>
      <c r="K63" s="32">
        <f>K62+K18</f>
        <v>0</v>
      </c>
    </row>
    <row r="64" spans="1:14" s="85" customFormat="1" ht="15.75" customHeight="1">
      <c r="A64" s="22">
        <v>3</v>
      </c>
      <c r="B64" s="23" t="s">
        <v>40</v>
      </c>
      <c r="C64" s="18"/>
      <c r="D64" s="36"/>
      <c r="E64" s="20"/>
      <c r="F64" s="36"/>
      <c r="G64" s="20"/>
      <c r="H64" s="20"/>
      <c r="I64" s="20"/>
      <c r="J64" s="20"/>
      <c r="K64" s="24"/>
      <c r="N64" s="86"/>
    </row>
    <row r="65" spans="1:14" s="85" customFormat="1" ht="53.25" customHeight="1">
      <c r="A65" s="25">
        <v>1</v>
      </c>
      <c r="B65" s="26" t="s">
        <v>49</v>
      </c>
      <c r="C65" s="27" t="s">
        <v>228</v>
      </c>
      <c r="D65" s="28">
        <v>156000</v>
      </c>
      <c r="E65" s="29"/>
      <c r="F65" s="28">
        <v>129000</v>
      </c>
      <c r="G65" s="29"/>
      <c r="H65" s="38">
        <v>96</v>
      </c>
      <c r="I65" s="38"/>
      <c r="J65" s="38">
        <f>34*0.65</f>
        <v>22.1</v>
      </c>
      <c r="K65" s="38">
        <v>0</v>
      </c>
      <c r="N65" s="86"/>
    </row>
    <row r="66" spans="1:14" s="85" customFormat="1" ht="54.75" customHeight="1">
      <c r="A66" s="25">
        <v>2</v>
      </c>
      <c r="B66" s="117" t="s">
        <v>76</v>
      </c>
      <c r="C66" s="27" t="s">
        <v>107</v>
      </c>
      <c r="D66" s="127">
        <v>416996.94</v>
      </c>
      <c r="E66" s="28"/>
      <c r="F66" s="128">
        <v>270035.07</v>
      </c>
      <c r="G66" s="29"/>
      <c r="H66" s="38">
        <v>158.22</v>
      </c>
      <c r="I66" s="38"/>
      <c r="J66" s="38">
        <v>60.2</v>
      </c>
      <c r="K66" s="38">
        <v>12.7</v>
      </c>
      <c r="N66" s="86"/>
    </row>
    <row r="67" spans="1:14" s="85" customFormat="1" ht="54.75" customHeight="1">
      <c r="A67" s="25">
        <v>3</v>
      </c>
      <c r="B67" s="117" t="s">
        <v>77</v>
      </c>
      <c r="C67" s="27" t="s">
        <v>108</v>
      </c>
      <c r="D67" s="127">
        <v>332435.46999999997</v>
      </c>
      <c r="E67" s="28"/>
      <c r="F67" s="127">
        <v>219340.93</v>
      </c>
      <c r="G67" s="29"/>
      <c r="H67" s="38">
        <v>126.66</v>
      </c>
      <c r="I67" s="38"/>
      <c r="J67" s="38">
        <v>50.6</v>
      </c>
      <c r="K67" s="38">
        <v>11.6</v>
      </c>
      <c r="N67" s="86"/>
    </row>
    <row r="68" spans="1:14" s="85" customFormat="1" ht="31.5" customHeight="1">
      <c r="A68" s="25">
        <v>4</v>
      </c>
      <c r="B68" s="117" t="s">
        <v>229</v>
      </c>
      <c r="C68" s="27" t="s">
        <v>230</v>
      </c>
      <c r="D68" s="28">
        <v>208129</v>
      </c>
      <c r="E68" s="29"/>
      <c r="F68" s="28">
        <v>168129</v>
      </c>
      <c r="G68" s="29"/>
      <c r="H68" s="38">
        <v>130</v>
      </c>
      <c r="I68" s="38"/>
      <c r="J68" s="38">
        <f>34*0.65</f>
        <v>22.1</v>
      </c>
      <c r="K68" s="38">
        <v>0</v>
      </c>
      <c r="N68" s="86"/>
    </row>
    <row r="69" spans="1:14" s="85" customFormat="1" ht="18.75" customHeight="1">
      <c r="A69" s="136" t="s">
        <v>22</v>
      </c>
      <c r="B69" s="137"/>
      <c r="C69" s="22" t="s">
        <v>17</v>
      </c>
      <c r="D69" s="43">
        <f>SUM(D65:D68)</f>
        <v>1113561.4099999999</v>
      </c>
      <c r="E69" s="44"/>
      <c r="F69" s="43">
        <f>SUM(F65:F68)</f>
        <v>786505</v>
      </c>
      <c r="G69" s="44"/>
      <c r="H69" s="43">
        <f>SUM(H65:H68)</f>
        <v>510.88</v>
      </c>
      <c r="I69" s="44"/>
      <c r="J69" s="43">
        <f>SUM(J65:J68)</f>
        <v>155</v>
      </c>
      <c r="K69" s="43">
        <f>SUM(K65:K68)</f>
        <v>24.299999999999997</v>
      </c>
      <c r="N69" s="86"/>
    </row>
    <row r="70" spans="1:14" s="57" customFormat="1" ht="15">
      <c r="A70" s="146" t="s">
        <v>50</v>
      </c>
      <c r="B70" s="147"/>
      <c r="C70" s="74"/>
      <c r="D70" s="75">
        <f>D69+D63</f>
        <v>1390956.73</v>
      </c>
      <c r="E70" s="33"/>
      <c r="F70" s="75">
        <f>F69+F63</f>
        <v>860025</v>
      </c>
      <c r="G70" s="33"/>
      <c r="H70" s="75">
        <f>H69+H63</f>
        <v>1336.4679999999998</v>
      </c>
      <c r="I70" s="33"/>
      <c r="J70" s="75">
        <f>J69+J63</f>
        <v>742.47300000000007</v>
      </c>
      <c r="K70" s="75">
        <f>K69+K63</f>
        <v>24.299999999999997</v>
      </c>
    </row>
    <row r="71" spans="1:14" ht="15.75" customHeight="1">
      <c r="A71" s="100"/>
      <c r="B71" s="101"/>
      <c r="C71" s="101"/>
      <c r="D71" s="102"/>
      <c r="E71" s="100"/>
      <c r="F71" s="102"/>
      <c r="G71" s="100"/>
      <c r="H71" s="102"/>
      <c r="I71" s="100"/>
      <c r="J71" s="102"/>
      <c r="K71" s="102"/>
    </row>
    <row r="72" spans="1:14" ht="15.75" customHeight="1">
      <c r="A72" s="100"/>
      <c r="B72" s="101"/>
      <c r="C72" s="101"/>
      <c r="D72" s="102"/>
      <c r="E72" s="100"/>
      <c r="F72" s="102"/>
      <c r="G72" s="100"/>
      <c r="H72" s="102"/>
      <c r="I72" s="100"/>
      <c r="J72" s="102"/>
      <c r="K72" s="102"/>
    </row>
    <row r="73" spans="1:14" ht="15">
      <c r="A73" s="9"/>
      <c r="B73" s="48" t="s">
        <v>59</v>
      </c>
      <c r="C73" s="9"/>
      <c r="D73" s="10"/>
      <c r="E73" s="10"/>
      <c r="F73" s="10"/>
      <c r="G73" s="10"/>
      <c r="H73" s="10"/>
      <c r="I73" s="10"/>
      <c r="J73" s="10"/>
      <c r="K73" s="10"/>
    </row>
    <row r="74" spans="1:14" s="13" customFormat="1" ht="24.75" customHeight="1">
      <c r="A74" s="135" t="s">
        <v>33</v>
      </c>
      <c r="B74" s="135"/>
      <c r="C74" s="49"/>
      <c r="D74" s="129" t="s">
        <v>37</v>
      </c>
      <c r="E74" s="50"/>
      <c r="F74" s="50"/>
      <c r="G74" s="50"/>
      <c r="H74" s="50"/>
      <c r="I74" s="50"/>
      <c r="J74" s="50"/>
      <c r="K74" s="50"/>
      <c r="N74" s="14"/>
    </row>
    <row r="75" spans="1:14" s="13" customFormat="1" ht="24.75" customHeight="1">
      <c r="A75" s="51"/>
      <c r="B75" s="48"/>
      <c r="C75" s="51"/>
      <c r="D75" s="50"/>
      <c r="E75" s="50"/>
      <c r="F75" s="50"/>
      <c r="G75" s="50"/>
      <c r="H75" s="50"/>
      <c r="I75" s="50"/>
      <c r="J75" s="50"/>
      <c r="K75" s="50"/>
      <c r="N75" s="14"/>
    </row>
    <row r="76" spans="1:14" s="13" customFormat="1" ht="24.75" customHeight="1">
      <c r="A76" s="49"/>
      <c r="B76" s="52" t="s">
        <v>51</v>
      </c>
      <c r="C76" s="49"/>
      <c r="D76" s="52" t="s">
        <v>52</v>
      </c>
      <c r="E76" s="53"/>
      <c r="F76" s="53"/>
      <c r="G76" s="53"/>
      <c r="H76" s="53"/>
      <c r="I76" s="53"/>
      <c r="J76" s="53"/>
      <c r="K76" s="53"/>
      <c r="N76" s="14"/>
    </row>
    <row r="80" spans="1:14" s="57" customFormat="1" ht="18.75">
      <c r="A80" s="81"/>
      <c r="B80" s="103" t="s">
        <v>136</v>
      </c>
    </row>
    <row r="81" spans="1:2" s="57" customFormat="1" ht="18.75">
      <c r="A81" s="81"/>
      <c r="B81" s="103" t="s">
        <v>83</v>
      </c>
    </row>
    <row r="82" spans="1:2" s="57" customFormat="1" ht="18.75">
      <c r="A82" s="81"/>
      <c r="B82" s="103" t="s">
        <v>103</v>
      </c>
    </row>
  </sheetData>
  <mergeCells count="25">
    <mergeCell ref="A34:B34"/>
    <mergeCell ref="A74:B74"/>
    <mergeCell ref="A61:B61"/>
    <mergeCell ref="A62:B62"/>
    <mergeCell ref="A63:B63"/>
    <mergeCell ref="A49:B49"/>
    <mergeCell ref="A56:B56"/>
    <mergeCell ref="A69:B69"/>
    <mergeCell ref="A70:B70"/>
    <mergeCell ref="A1:B1"/>
    <mergeCell ref="A2:B2"/>
    <mergeCell ref="H2:K2"/>
    <mergeCell ref="J3:K3"/>
    <mergeCell ref="A5:B5"/>
    <mergeCell ref="H5:I5"/>
    <mergeCell ref="J6:K6"/>
    <mergeCell ref="A18:B18"/>
    <mergeCell ref="A7:B7"/>
    <mergeCell ref="A10:K10"/>
    <mergeCell ref="A12:A13"/>
    <mergeCell ref="B12:B13"/>
    <mergeCell ref="C12:C13"/>
    <mergeCell ref="F12:G12"/>
    <mergeCell ref="H12:K12"/>
    <mergeCell ref="D12:E12"/>
  </mergeCells>
  <pageMargins left="0.31496062992125984" right="0.23622047244094491" top="0.19685039370078741" bottom="0.23622047244094491" header="0.31496062992125984" footer="0.31496062992125984"/>
  <pageSetup paperSize="9" scale="74" orientation="portrait" horizontalDpi="180" verticalDpi="180" r:id="rId1"/>
  <colBreaks count="1" manualBreakCount="1">
    <brk id="1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N93"/>
  <sheetViews>
    <sheetView view="pageBreakPreview" topLeftCell="A22" zoomScaleSheetLayoutView="100" workbookViewId="0">
      <selection activeCell="B15" sqref="B15"/>
    </sheetView>
  </sheetViews>
  <sheetFormatPr defaultRowHeight="12"/>
  <cols>
    <col min="1" max="1" width="7" style="125" customWidth="1"/>
    <col min="2" max="2" width="34" style="119" customWidth="1"/>
    <col min="3" max="3" width="9.140625" style="125"/>
    <col min="4" max="4" width="10.85546875" style="126" customWidth="1"/>
    <col min="5" max="5" width="9.140625" style="126"/>
    <col min="6" max="6" width="10.42578125" style="126" customWidth="1"/>
    <col min="7" max="9" width="9.140625" style="126"/>
    <col min="10" max="10" width="9.85546875" style="126" bestFit="1" customWidth="1"/>
    <col min="11" max="11" width="9.140625" style="126"/>
    <col min="12" max="13" width="9.140625" style="85"/>
    <col min="14" max="14" width="9.140625" style="86"/>
    <col min="15" max="16384" width="9.140625" style="85"/>
  </cols>
  <sheetData>
    <row r="1" spans="1:14" s="112" customFormat="1" ht="21" customHeight="1">
      <c r="A1" s="144" t="s">
        <v>0</v>
      </c>
      <c r="B1" s="144"/>
      <c r="C1" s="97"/>
      <c r="D1" s="97"/>
      <c r="E1" s="97"/>
      <c r="F1" s="97"/>
      <c r="G1" s="97"/>
      <c r="H1" s="98" t="s">
        <v>1</v>
      </c>
      <c r="I1" s="97"/>
      <c r="J1" s="97"/>
      <c r="K1" s="97"/>
    </row>
    <row r="2" spans="1:14" s="112" customFormat="1" ht="30" customHeight="1">
      <c r="A2" s="145" t="s">
        <v>82</v>
      </c>
      <c r="B2" s="145"/>
      <c r="C2" s="97"/>
      <c r="D2" s="97"/>
      <c r="E2" s="97"/>
      <c r="F2" s="97"/>
      <c r="G2" s="97"/>
      <c r="H2" s="135" t="s">
        <v>80</v>
      </c>
      <c r="I2" s="135"/>
      <c r="J2" s="135"/>
      <c r="K2" s="135"/>
    </row>
    <row r="3" spans="1:14" s="112" customFormat="1" ht="21" customHeight="1">
      <c r="A3" s="88"/>
      <c r="B3" s="89" t="s">
        <v>78</v>
      </c>
      <c r="C3" s="97"/>
      <c r="D3" s="97"/>
      <c r="E3" s="97"/>
      <c r="F3" s="97"/>
      <c r="G3" s="97"/>
      <c r="H3" s="90"/>
      <c r="I3" s="91"/>
      <c r="J3" s="138" t="s">
        <v>81</v>
      </c>
      <c r="K3" s="138"/>
    </row>
    <row r="4" spans="1:14" s="112" customFormat="1" ht="21" customHeight="1">
      <c r="A4" s="92"/>
      <c r="B4" s="93"/>
      <c r="C4" s="97"/>
      <c r="D4" s="97"/>
      <c r="E4" s="97"/>
      <c r="F4" s="97"/>
      <c r="G4" s="97"/>
      <c r="H4" s="94"/>
      <c r="I4" s="95"/>
      <c r="J4" s="109"/>
      <c r="K4" s="109"/>
    </row>
    <row r="5" spans="1:14" s="112" customFormat="1" ht="21" customHeight="1">
      <c r="A5" s="145" t="s">
        <v>2</v>
      </c>
      <c r="B5" s="145"/>
      <c r="C5" s="97"/>
      <c r="D5" s="97"/>
      <c r="E5" s="97"/>
      <c r="F5" s="97"/>
      <c r="G5" s="97"/>
      <c r="H5" s="135"/>
      <c r="I5" s="135"/>
      <c r="J5" s="97"/>
      <c r="K5" s="97"/>
    </row>
    <row r="6" spans="1:14" s="112" customFormat="1" ht="21" customHeight="1">
      <c r="A6" s="88"/>
      <c r="B6" s="96" t="s">
        <v>79</v>
      </c>
      <c r="C6" s="97"/>
      <c r="D6" s="97"/>
      <c r="E6" s="97"/>
      <c r="F6" s="97"/>
      <c r="G6" s="97"/>
      <c r="H6" s="94"/>
      <c r="I6" s="95"/>
      <c r="J6" s="138"/>
      <c r="K6" s="138"/>
    </row>
    <row r="7" spans="1:14" s="113" customFormat="1" ht="15" customHeight="1">
      <c r="A7" s="152"/>
      <c r="B7" s="152"/>
      <c r="C7" s="1"/>
      <c r="D7" s="2"/>
      <c r="E7" s="2"/>
      <c r="F7" s="2"/>
      <c r="G7" s="2"/>
      <c r="H7" s="2"/>
      <c r="I7" s="2"/>
      <c r="J7" s="2"/>
      <c r="K7" s="2"/>
      <c r="N7" s="114"/>
    </row>
    <row r="8" spans="1:14">
      <c r="A8" s="7"/>
      <c r="B8" s="8"/>
      <c r="C8" s="9"/>
      <c r="D8" s="10"/>
      <c r="E8" s="10"/>
      <c r="F8" s="10"/>
      <c r="G8" s="10"/>
      <c r="H8" s="10"/>
      <c r="I8" s="10"/>
      <c r="J8" s="10"/>
      <c r="K8" s="10"/>
    </row>
    <row r="9" spans="1:14" s="115" customFormat="1" ht="15.75">
      <c r="A9" s="153" t="s">
        <v>106</v>
      </c>
      <c r="B9" s="153"/>
      <c r="C9" s="153"/>
      <c r="D9" s="153"/>
      <c r="E9" s="153"/>
      <c r="F9" s="153"/>
      <c r="G9" s="153"/>
      <c r="H9" s="153"/>
      <c r="I9" s="153"/>
      <c r="J9" s="153"/>
      <c r="K9" s="153"/>
      <c r="N9" s="116"/>
    </row>
    <row r="10" spans="1:14">
      <c r="A10" s="9"/>
      <c r="B10" s="15"/>
      <c r="C10" s="9"/>
      <c r="D10" s="10"/>
      <c r="E10" s="10"/>
      <c r="F10" s="10"/>
      <c r="G10" s="10"/>
      <c r="H10" s="10"/>
      <c r="I10" s="10"/>
      <c r="J10" s="10"/>
      <c r="K10" s="10"/>
    </row>
    <row r="11" spans="1:14" ht="23.25" customHeight="1">
      <c r="A11" s="154" t="s">
        <v>3</v>
      </c>
      <c r="B11" s="154" t="s">
        <v>4</v>
      </c>
      <c r="C11" s="154" t="s">
        <v>5</v>
      </c>
      <c r="D11" s="157" t="s">
        <v>6</v>
      </c>
      <c r="E11" s="159"/>
      <c r="F11" s="156" t="s">
        <v>7</v>
      </c>
      <c r="G11" s="156"/>
      <c r="H11" s="157" t="s">
        <v>8</v>
      </c>
      <c r="I11" s="158"/>
      <c r="J11" s="158"/>
      <c r="K11" s="159"/>
    </row>
    <row r="12" spans="1:14" ht="84">
      <c r="A12" s="155"/>
      <c r="B12" s="155"/>
      <c r="C12" s="155"/>
      <c r="D12" s="111" t="s">
        <v>9</v>
      </c>
      <c r="E12" s="111" t="s">
        <v>10</v>
      </c>
      <c r="F12" s="110" t="s">
        <v>11</v>
      </c>
      <c r="G12" s="110" t="s">
        <v>12</v>
      </c>
      <c r="H12" s="111" t="s">
        <v>13</v>
      </c>
      <c r="I12" s="111" t="s">
        <v>14</v>
      </c>
      <c r="J12" s="111" t="s">
        <v>15</v>
      </c>
      <c r="K12" s="111" t="s">
        <v>16</v>
      </c>
    </row>
    <row r="13" spans="1:14">
      <c r="A13" s="22">
        <v>2</v>
      </c>
      <c r="B13" s="23" t="s">
        <v>42</v>
      </c>
      <c r="C13" s="18"/>
      <c r="D13" s="36"/>
      <c r="E13" s="20"/>
      <c r="F13" s="36"/>
      <c r="G13" s="20"/>
      <c r="H13" s="20"/>
      <c r="I13" s="20"/>
      <c r="J13" s="20"/>
      <c r="K13" s="24"/>
    </row>
    <row r="14" spans="1:14" s="119" customFormat="1" ht="84" customHeight="1">
      <c r="A14" s="25">
        <v>1</v>
      </c>
      <c r="B14" s="118" t="s">
        <v>217</v>
      </c>
      <c r="C14" s="27" t="s">
        <v>21</v>
      </c>
      <c r="D14" s="28">
        <v>20231.990000000002</v>
      </c>
      <c r="E14" s="29"/>
      <c r="F14" s="28">
        <v>9503.34</v>
      </c>
      <c r="G14" s="38"/>
      <c r="H14" s="38">
        <v>6.71</v>
      </c>
      <c r="I14" s="38"/>
      <c r="J14" s="38">
        <v>2</v>
      </c>
      <c r="K14" s="38">
        <v>0.45</v>
      </c>
      <c r="N14" s="120"/>
    </row>
    <row r="15" spans="1:14" s="119" customFormat="1" ht="69.75" customHeight="1">
      <c r="A15" s="25">
        <f>A14+1</f>
        <v>2</v>
      </c>
      <c r="B15" s="121" t="s">
        <v>218</v>
      </c>
      <c r="C15" s="27" t="s">
        <v>21</v>
      </c>
      <c r="D15" s="28">
        <v>16628.53</v>
      </c>
      <c r="E15" s="29"/>
      <c r="F15" s="28">
        <v>10152</v>
      </c>
      <c r="G15" s="38"/>
      <c r="H15" s="38">
        <v>6.71</v>
      </c>
      <c r="I15" s="38"/>
      <c r="J15" s="38">
        <v>2</v>
      </c>
      <c r="K15" s="38">
        <v>0.45</v>
      </c>
      <c r="N15" s="120"/>
    </row>
    <row r="16" spans="1:14" s="119" customFormat="1" ht="80.25" customHeight="1">
      <c r="A16" s="25">
        <f t="shared" ref="A16:A79" si="0">A15+1</f>
        <v>3</v>
      </c>
      <c r="B16" s="118" t="s">
        <v>219</v>
      </c>
      <c r="C16" s="27" t="s">
        <v>21</v>
      </c>
      <c r="D16" s="28">
        <v>15760.23</v>
      </c>
      <c r="E16" s="29"/>
      <c r="F16" s="28">
        <v>9283.9599999999991</v>
      </c>
      <c r="G16" s="38"/>
      <c r="H16" s="38">
        <v>6.71</v>
      </c>
      <c r="I16" s="38"/>
      <c r="J16" s="38">
        <v>2</v>
      </c>
      <c r="K16" s="38">
        <v>0.45</v>
      </c>
      <c r="N16" s="120"/>
    </row>
    <row r="17" spans="1:14" s="119" customFormat="1" ht="91.5" customHeight="1">
      <c r="A17" s="25">
        <f t="shared" si="0"/>
        <v>4</v>
      </c>
      <c r="B17" s="118" t="s">
        <v>220</v>
      </c>
      <c r="C17" s="27" t="s">
        <v>21</v>
      </c>
      <c r="D17" s="28">
        <v>20231.990000000002</v>
      </c>
      <c r="E17" s="29"/>
      <c r="F17" s="28">
        <v>9503.34</v>
      </c>
      <c r="G17" s="38"/>
      <c r="H17" s="38">
        <v>6.71</v>
      </c>
      <c r="I17" s="38"/>
      <c r="J17" s="38">
        <v>2</v>
      </c>
      <c r="K17" s="38">
        <v>0.45</v>
      </c>
      <c r="N17" s="120"/>
    </row>
    <row r="18" spans="1:14" s="119" customFormat="1" ht="91.5" customHeight="1">
      <c r="A18" s="25">
        <f t="shared" si="0"/>
        <v>5</v>
      </c>
      <c r="B18" s="118" t="s">
        <v>221</v>
      </c>
      <c r="C18" s="27" t="s">
        <v>21</v>
      </c>
      <c r="D18" s="28">
        <v>16628.53</v>
      </c>
      <c r="E18" s="29"/>
      <c r="F18" s="28">
        <v>10152</v>
      </c>
      <c r="G18" s="38"/>
      <c r="H18" s="38">
        <v>6.71</v>
      </c>
      <c r="I18" s="38"/>
      <c r="J18" s="38">
        <v>2</v>
      </c>
      <c r="K18" s="38">
        <v>0.45</v>
      </c>
      <c r="N18" s="120"/>
    </row>
    <row r="19" spans="1:14" s="119" customFormat="1" ht="87.75" customHeight="1">
      <c r="A19" s="25">
        <f t="shared" si="0"/>
        <v>6</v>
      </c>
      <c r="B19" s="118" t="s">
        <v>222</v>
      </c>
      <c r="C19" s="27" t="s">
        <v>21</v>
      </c>
      <c r="D19" s="28">
        <v>15032.92</v>
      </c>
      <c r="E19" s="29"/>
      <c r="F19" s="28">
        <v>7963</v>
      </c>
      <c r="G19" s="38"/>
      <c r="H19" s="38">
        <v>6.71</v>
      </c>
      <c r="I19" s="38"/>
      <c r="J19" s="38">
        <v>2</v>
      </c>
      <c r="K19" s="38">
        <v>0.45</v>
      </c>
      <c r="N19" s="120"/>
    </row>
    <row r="20" spans="1:14" s="119" customFormat="1" ht="87.75" customHeight="1">
      <c r="A20" s="25">
        <f t="shared" si="0"/>
        <v>7</v>
      </c>
      <c r="B20" s="118" t="s">
        <v>223</v>
      </c>
      <c r="C20" s="27" t="s">
        <v>21</v>
      </c>
      <c r="D20" s="28">
        <v>16023.24</v>
      </c>
      <c r="E20" s="29"/>
      <c r="F20" s="28">
        <v>9503.24</v>
      </c>
      <c r="G20" s="38"/>
      <c r="H20" s="38">
        <v>6.71</v>
      </c>
      <c r="I20" s="38"/>
      <c r="J20" s="38">
        <v>2</v>
      </c>
      <c r="K20" s="38">
        <v>0.45</v>
      </c>
      <c r="N20" s="120"/>
    </row>
    <row r="21" spans="1:14" s="119" customFormat="1" ht="87.75" customHeight="1">
      <c r="A21" s="25">
        <f t="shared" si="0"/>
        <v>8</v>
      </c>
      <c r="B21" s="118" t="s">
        <v>224</v>
      </c>
      <c r="C21" s="27" t="s">
        <v>21</v>
      </c>
      <c r="D21" s="28">
        <v>15032.92</v>
      </c>
      <c r="E21" s="29"/>
      <c r="F21" s="28">
        <v>7963</v>
      </c>
      <c r="G21" s="38"/>
      <c r="H21" s="38">
        <v>6.71</v>
      </c>
      <c r="I21" s="38"/>
      <c r="J21" s="38">
        <v>2</v>
      </c>
      <c r="K21" s="38">
        <v>0.45</v>
      </c>
      <c r="N21" s="120"/>
    </row>
    <row r="22" spans="1:14" s="119" customFormat="1" ht="96" customHeight="1">
      <c r="A22" s="25">
        <f t="shared" si="0"/>
        <v>9</v>
      </c>
      <c r="B22" s="118" t="s">
        <v>225</v>
      </c>
      <c r="C22" s="27" t="s">
        <v>21</v>
      </c>
      <c r="D22" s="28">
        <v>15760.23</v>
      </c>
      <c r="E22" s="29"/>
      <c r="F22" s="28">
        <v>9283.9599999999991</v>
      </c>
      <c r="G22" s="38"/>
      <c r="H22" s="38">
        <v>6.71</v>
      </c>
      <c r="I22" s="38"/>
      <c r="J22" s="38">
        <v>2</v>
      </c>
      <c r="K22" s="38">
        <v>0.45</v>
      </c>
      <c r="N22" s="120"/>
    </row>
    <row r="23" spans="1:14" s="119" customFormat="1" ht="95.25" customHeight="1">
      <c r="A23" s="25">
        <f t="shared" si="0"/>
        <v>10</v>
      </c>
      <c r="B23" s="118" t="s">
        <v>226</v>
      </c>
      <c r="C23" s="27" t="s">
        <v>21</v>
      </c>
      <c r="D23" s="28">
        <v>20231.990000000002</v>
      </c>
      <c r="E23" s="29"/>
      <c r="F23" s="28">
        <v>9503.34</v>
      </c>
      <c r="G23" s="38"/>
      <c r="H23" s="38">
        <v>6.71</v>
      </c>
      <c r="I23" s="38"/>
      <c r="J23" s="38">
        <v>2</v>
      </c>
      <c r="K23" s="38">
        <v>0.45</v>
      </c>
      <c r="N23" s="120"/>
    </row>
    <row r="24" spans="1:14" s="119" customFormat="1" ht="95.25" customHeight="1">
      <c r="A24" s="25">
        <f t="shared" si="0"/>
        <v>11</v>
      </c>
      <c r="B24" s="118" t="s">
        <v>216</v>
      </c>
      <c r="C24" s="27" t="s">
        <v>21</v>
      </c>
      <c r="D24" s="28">
        <v>16023.24</v>
      </c>
      <c r="E24" s="29"/>
      <c r="F24" s="28">
        <v>9503.24</v>
      </c>
      <c r="G24" s="38"/>
      <c r="H24" s="38">
        <v>6.71</v>
      </c>
      <c r="I24" s="38"/>
      <c r="J24" s="38">
        <v>2</v>
      </c>
      <c r="K24" s="38">
        <v>0.45</v>
      </c>
      <c r="N24" s="120"/>
    </row>
    <row r="25" spans="1:14" s="119" customFormat="1" ht="88.5" customHeight="1">
      <c r="A25" s="25">
        <f t="shared" si="0"/>
        <v>12</v>
      </c>
      <c r="B25" s="118" t="s">
        <v>214</v>
      </c>
      <c r="C25" s="27" t="s">
        <v>21</v>
      </c>
      <c r="D25" s="28">
        <v>16628.53</v>
      </c>
      <c r="E25" s="29"/>
      <c r="F25" s="28">
        <v>10152</v>
      </c>
      <c r="G25" s="38"/>
      <c r="H25" s="38">
        <v>6.71</v>
      </c>
      <c r="I25" s="38"/>
      <c r="J25" s="38">
        <v>2</v>
      </c>
      <c r="K25" s="38">
        <v>0.45</v>
      </c>
      <c r="N25" s="120"/>
    </row>
    <row r="26" spans="1:14" s="119" customFormat="1" ht="115.5" customHeight="1">
      <c r="A26" s="25">
        <f t="shared" si="0"/>
        <v>13</v>
      </c>
      <c r="B26" s="118" t="s">
        <v>215</v>
      </c>
      <c r="C26" s="27" t="s">
        <v>21</v>
      </c>
      <c r="D26" s="28">
        <v>15032.92</v>
      </c>
      <c r="E26" s="29"/>
      <c r="F26" s="28">
        <v>7963</v>
      </c>
      <c r="G26" s="38"/>
      <c r="H26" s="38">
        <v>6.71</v>
      </c>
      <c r="I26" s="38"/>
      <c r="J26" s="38">
        <v>2</v>
      </c>
      <c r="K26" s="38">
        <v>0.45</v>
      </c>
      <c r="N26" s="120"/>
    </row>
    <row r="27" spans="1:14" s="119" customFormat="1" ht="115.5" customHeight="1">
      <c r="A27" s="25">
        <f t="shared" si="0"/>
        <v>14</v>
      </c>
      <c r="B27" s="118" t="s">
        <v>153</v>
      </c>
      <c r="C27" s="27" t="s">
        <v>21</v>
      </c>
      <c r="D27" s="28">
        <v>20000</v>
      </c>
      <c r="E27" s="29"/>
      <c r="F27" s="28">
        <v>10152</v>
      </c>
      <c r="G27" s="38"/>
      <c r="H27" s="38">
        <v>6.71</v>
      </c>
      <c r="I27" s="38"/>
      <c r="J27" s="38">
        <v>2</v>
      </c>
      <c r="K27" s="38">
        <v>0.45</v>
      </c>
      <c r="N27" s="120"/>
    </row>
    <row r="28" spans="1:14" s="119" customFormat="1" ht="70.5" customHeight="1">
      <c r="A28" s="25">
        <f t="shared" si="0"/>
        <v>15</v>
      </c>
      <c r="B28" s="118" t="s">
        <v>154</v>
      </c>
      <c r="C28" s="27" t="s">
        <v>21</v>
      </c>
      <c r="D28" s="28">
        <v>15760.23</v>
      </c>
      <c r="E28" s="29"/>
      <c r="F28" s="28">
        <v>9283.9599999999991</v>
      </c>
      <c r="G28" s="38"/>
      <c r="H28" s="38">
        <v>6.71</v>
      </c>
      <c r="I28" s="38"/>
      <c r="J28" s="38">
        <v>2</v>
      </c>
      <c r="K28" s="38">
        <v>0.45</v>
      </c>
      <c r="N28" s="120"/>
    </row>
    <row r="29" spans="1:14" s="119" customFormat="1" ht="70.5" customHeight="1">
      <c r="A29" s="25">
        <f t="shared" si="0"/>
        <v>16</v>
      </c>
      <c r="B29" s="118" t="s">
        <v>155</v>
      </c>
      <c r="C29" s="27" t="s">
        <v>21</v>
      </c>
      <c r="D29" s="28">
        <v>20231.990000000002</v>
      </c>
      <c r="E29" s="29"/>
      <c r="F29" s="28">
        <v>9503.34</v>
      </c>
      <c r="G29" s="38"/>
      <c r="H29" s="38">
        <v>6.71</v>
      </c>
      <c r="I29" s="38"/>
      <c r="J29" s="38">
        <v>2</v>
      </c>
      <c r="K29" s="38">
        <v>0.45</v>
      </c>
      <c r="N29" s="120"/>
    </row>
    <row r="30" spans="1:14" s="119" customFormat="1" ht="70.5" customHeight="1">
      <c r="A30" s="25">
        <f t="shared" si="0"/>
        <v>17</v>
      </c>
      <c r="B30" s="118" t="s">
        <v>156</v>
      </c>
      <c r="C30" s="27" t="s">
        <v>21</v>
      </c>
      <c r="D30" s="28">
        <v>16023.24</v>
      </c>
      <c r="E30" s="29"/>
      <c r="F30" s="28">
        <v>9503.24</v>
      </c>
      <c r="G30" s="38"/>
      <c r="H30" s="38">
        <v>6.71</v>
      </c>
      <c r="I30" s="38"/>
      <c r="J30" s="38">
        <v>2</v>
      </c>
      <c r="K30" s="38">
        <v>0.45</v>
      </c>
      <c r="N30" s="120"/>
    </row>
    <row r="31" spans="1:14" s="119" customFormat="1" ht="70.5" customHeight="1">
      <c r="A31" s="25">
        <f t="shared" si="0"/>
        <v>18</v>
      </c>
      <c r="B31" s="118" t="s">
        <v>157</v>
      </c>
      <c r="C31" s="27" t="s">
        <v>21</v>
      </c>
      <c r="D31" s="28">
        <v>16628.53</v>
      </c>
      <c r="E31" s="29"/>
      <c r="F31" s="28">
        <v>10152</v>
      </c>
      <c r="G31" s="38"/>
      <c r="H31" s="38">
        <v>6.71</v>
      </c>
      <c r="I31" s="38"/>
      <c r="J31" s="38">
        <v>2</v>
      </c>
      <c r="K31" s="38">
        <v>0.45</v>
      </c>
      <c r="N31" s="120"/>
    </row>
    <row r="32" spans="1:14" s="119" customFormat="1" ht="70.5" customHeight="1">
      <c r="A32" s="25">
        <f t="shared" si="0"/>
        <v>19</v>
      </c>
      <c r="B32" s="118" t="s">
        <v>158</v>
      </c>
      <c r="C32" s="27" t="s">
        <v>21</v>
      </c>
      <c r="D32" s="28">
        <v>15760.23</v>
      </c>
      <c r="E32" s="29"/>
      <c r="F32" s="28">
        <v>9283.9599999999991</v>
      </c>
      <c r="G32" s="38"/>
      <c r="H32" s="38">
        <v>6.71</v>
      </c>
      <c r="I32" s="38"/>
      <c r="J32" s="38">
        <v>2</v>
      </c>
      <c r="K32" s="38">
        <v>0.45</v>
      </c>
      <c r="N32" s="120"/>
    </row>
    <row r="33" spans="1:14" s="119" customFormat="1" ht="69.75" customHeight="1">
      <c r="A33" s="25">
        <f t="shared" si="0"/>
        <v>20</v>
      </c>
      <c r="B33" s="118" t="s">
        <v>159</v>
      </c>
      <c r="C33" s="27" t="s">
        <v>21</v>
      </c>
      <c r="D33" s="28">
        <v>20231.990000000002</v>
      </c>
      <c r="E33" s="29"/>
      <c r="F33" s="28">
        <v>9503.34</v>
      </c>
      <c r="G33" s="38"/>
      <c r="H33" s="38">
        <v>6.71</v>
      </c>
      <c r="I33" s="38"/>
      <c r="J33" s="38">
        <v>2</v>
      </c>
      <c r="K33" s="38">
        <v>0.45</v>
      </c>
      <c r="N33" s="120"/>
    </row>
    <row r="34" spans="1:14" s="119" customFormat="1" ht="69.75" customHeight="1">
      <c r="A34" s="25">
        <f t="shared" si="0"/>
        <v>21</v>
      </c>
      <c r="B34" s="118" t="s">
        <v>160</v>
      </c>
      <c r="C34" s="27" t="s">
        <v>21</v>
      </c>
      <c r="D34" s="28">
        <v>16023.24</v>
      </c>
      <c r="E34" s="29"/>
      <c r="F34" s="28">
        <v>9503.24</v>
      </c>
      <c r="G34" s="38"/>
      <c r="H34" s="38">
        <v>6.71</v>
      </c>
      <c r="I34" s="38"/>
      <c r="J34" s="38">
        <v>2</v>
      </c>
      <c r="K34" s="38">
        <v>0.45</v>
      </c>
      <c r="N34" s="120"/>
    </row>
    <row r="35" spans="1:14" s="119" customFormat="1" ht="66.75" customHeight="1">
      <c r="A35" s="25">
        <f t="shared" si="0"/>
        <v>22</v>
      </c>
      <c r="B35" s="118" t="s">
        <v>161</v>
      </c>
      <c r="C35" s="27" t="s">
        <v>21</v>
      </c>
      <c r="D35" s="28">
        <v>16628.53</v>
      </c>
      <c r="E35" s="29"/>
      <c r="F35" s="28">
        <v>10152</v>
      </c>
      <c r="G35" s="38"/>
      <c r="H35" s="38">
        <v>6.71</v>
      </c>
      <c r="I35" s="38"/>
      <c r="J35" s="38">
        <v>2</v>
      </c>
      <c r="K35" s="38">
        <v>0.45</v>
      </c>
      <c r="N35" s="120"/>
    </row>
    <row r="36" spans="1:14" s="119" customFormat="1" ht="73.5" customHeight="1">
      <c r="A36" s="25">
        <f t="shared" si="0"/>
        <v>23</v>
      </c>
      <c r="B36" s="118" t="s">
        <v>162</v>
      </c>
      <c r="C36" s="27" t="s">
        <v>21</v>
      </c>
      <c r="D36" s="28">
        <v>15760.23</v>
      </c>
      <c r="E36" s="29"/>
      <c r="F36" s="28">
        <v>9283.9599999999991</v>
      </c>
      <c r="G36" s="38"/>
      <c r="H36" s="38">
        <v>6.71</v>
      </c>
      <c r="I36" s="38"/>
      <c r="J36" s="38">
        <v>2</v>
      </c>
      <c r="K36" s="38">
        <v>0.45</v>
      </c>
      <c r="N36" s="120"/>
    </row>
    <row r="37" spans="1:14" s="119" customFormat="1" ht="73.5" customHeight="1">
      <c r="A37" s="25">
        <f t="shared" si="0"/>
        <v>24</v>
      </c>
      <c r="B37" s="118" t="s">
        <v>163</v>
      </c>
      <c r="C37" s="27" t="s">
        <v>21</v>
      </c>
      <c r="D37" s="28">
        <v>20231.990000000002</v>
      </c>
      <c r="E37" s="29"/>
      <c r="F37" s="28">
        <v>9503.34</v>
      </c>
      <c r="G37" s="38"/>
      <c r="H37" s="38">
        <v>6.71</v>
      </c>
      <c r="I37" s="38"/>
      <c r="J37" s="38">
        <v>2</v>
      </c>
      <c r="K37" s="38">
        <v>0.45</v>
      </c>
      <c r="N37" s="120"/>
    </row>
    <row r="38" spans="1:14" s="119" customFormat="1" ht="70.5" customHeight="1">
      <c r="A38" s="25">
        <f t="shared" si="0"/>
        <v>25</v>
      </c>
      <c r="B38" s="118" t="s">
        <v>164</v>
      </c>
      <c r="C38" s="27" t="s">
        <v>21</v>
      </c>
      <c r="D38" s="28">
        <v>16023.24</v>
      </c>
      <c r="E38" s="29"/>
      <c r="F38" s="28">
        <v>9503.24</v>
      </c>
      <c r="G38" s="38"/>
      <c r="H38" s="38">
        <v>6.71</v>
      </c>
      <c r="I38" s="38"/>
      <c r="J38" s="38">
        <v>2</v>
      </c>
      <c r="K38" s="38">
        <v>0.45</v>
      </c>
      <c r="N38" s="120"/>
    </row>
    <row r="39" spans="1:14" s="119" customFormat="1" ht="66" customHeight="1">
      <c r="A39" s="25">
        <f t="shared" si="0"/>
        <v>26</v>
      </c>
      <c r="B39" s="118" t="s">
        <v>165</v>
      </c>
      <c r="C39" s="27" t="s">
        <v>21</v>
      </c>
      <c r="D39" s="28">
        <v>16628.53</v>
      </c>
      <c r="E39" s="29"/>
      <c r="F39" s="28">
        <v>10152</v>
      </c>
      <c r="G39" s="38"/>
      <c r="H39" s="38">
        <v>6.71</v>
      </c>
      <c r="I39" s="38"/>
      <c r="J39" s="38">
        <v>2</v>
      </c>
      <c r="K39" s="38">
        <v>0.45</v>
      </c>
      <c r="N39" s="120"/>
    </row>
    <row r="40" spans="1:14" s="119" customFormat="1" ht="66" customHeight="1">
      <c r="A40" s="25">
        <f t="shared" si="0"/>
        <v>27</v>
      </c>
      <c r="B40" s="118" t="s">
        <v>166</v>
      </c>
      <c r="C40" s="27" t="s">
        <v>21</v>
      </c>
      <c r="D40" s="28">
        <v>15760.23</v>
      </c>
      <c r="E40" s="29"/>
      <c r="F40" s="28">
        <v>9283.9599999999991</v>
      </c>
      <c r="G40" s="38"/>
      <c r="H40" s="38">
        <v>6.71</v>
      </c>
      <c r="I40" s="38"/>
      <c r="J40" s="38">
        <v>2</v>
      </c>
      <c r="K40" s="38">
        <v>0.45</v>
      </c>
      <c r="N40" s="120"/>
    </row>
    <row r="41" spans="1:14" s="119" customFormat="1" ht="89.25" customHeight="1">
      <c r="A41" s="25">
        <f t="shared" si="0"/>
        <v>28</v>
      </c>
      <c r="B41" s="118" t="s">
        <v>167</v>
      </c>
      <c r="C41" s="27" t="s">
        <v>21</v>
      </c>
      <c r="D41" s="28">
        <v>20231.990000000002</v>
      </c>
      <c r="E41" s="29"/>
      <c r="F41" s="28">
        <v>9503.34</v>
      </c>
      <c r="G41" s="38"/>
      <c r="H41" s="38">
        <v>6.71</v>
      </c>
      <c r="I41" s="38"/>
      <c r="J41" s="38">
        <v>2</v>
      </c>
      <c r="K41" s="38">
        <v>0.45</v>
      </c>
      <c r="N41" s="120"/>
    </row>
    <row r="42" spans="1:14" s="119" customFormat="1" ht="69.75" customHeight="1">
      <c r="A42" s="25">
        <f t="shared" si="0"/>
        <v>29</v>
      </c>
      <c r="B42" s="118" t="s">
        <v>168</v>
      </c>
      <c r="C42" s="27" t="s">
        <v>21</v>
      </c>
      <c r="D42" s="28">
        <v>16023.24</v>
      </c>
      <c r="E42" s="29"/>
      <c r="F42" s="28">
        <v>9503.24</v>
      </c>
      <c r="G42" s="38"/>
      <c r="H42" s="38">
        <v>6.71</v>
      </c>
      <c r="I42" s="38"/>
      <c r="J42" s="38">
        <v>2</v>
      </c>
      <c r="K42" s="38">
        <v>0.45</v>
      </c>
      <c r="N42" s="120"/>
    </row>
    <row r="43" spans="1:14" s="119" customFormat="1" ht="89.25" customHeight="1">
      <c r="A43" s="25">
        <f t="shared" si="0"/>
        <v>30</v>
      </c>
      <c r="B43" s="118" t="s">
        <v>169</v>
      </c>
      <c r="C43" s="27" t="s">
        <v>21</v>
      </c>
      <c r="D43" s="28">
        <v>16628.53</v>
      </c>
      <c r="E43" s="29"/>
      <c r="F43" s="28">
        <v>10152</v>
      </c>
      <c r="G43" s="38"/>
      <c r="H43" s="38">
        <v>6.71</v>
      </c>
      <c r="I43" s="38"/>
      <c r="J43" s="38">
        <v>2</v>
      </c>
      <c r="K43" s="38">
        <v>0.45</v>
      </c>
      <c r="N43" s="120"/>
    </row>
    <row r="44" spans="1:14" s="119" customFormat="1" ht="79.5" customHeight="1">
      <c r="A44" s="25">
        <f t="shared" si="0"/>
        <v>31</v>
      </c>
      <c r="B44" s="118" t="s">
        <v>170</v>
      </c>
      <c r="C44" s="27" t="s">
        <v>21</v>
      </c>
      <c r="D44" s="28">
        <v>15760.23</v>
      </c>
      <c r="E44" s="29"/>
      <c r="F44" s="28">
        <v>9283.9599999999991</v>
      </c>
      <c r="G44" s="38"/>
      <c r="H44" s="38">
        <v>6.71</v>
      </c>
      <c r="I44" s="38"/>
      <c r="J44" s="38">
        <v>2</v>
      </c>
      <c r="K44" s="38">
        <v>0.45</v>
      </c>
      <c r="N44" s="120"/>
    </row>
    <row r="45" spans="1:14" s="119" customFormat="1" ht="72" customHeight="1">
      <c r="A45" s="25">
        <f t="shared" si="0"/>
        <v>32</v>
      </c>
      <c r="B45" s="118" t="s">
        <v>171</v>
      </c>
      <c r="C45" s="27" t="s">
        <v>21</v>
      </c>
      <c r="D45" s="28">
        <v>20231.990000000002</v>
      </c>
      <c r="E45" s="29"/>
      <c r="F45" s="28">
        <v>9503.34</v>
      </c>
      <c r="G45" s="38"/>
      <c r="H45" s="38">
        <v>6.71</v>
      </c>
      <c r="I45" s="38"/>
      <c r="J45" s="38">
        <v>2</v>
      </c>
      <c r="K45" s="38">
        <v>0.45</v>
      </c>
      <c r="N45" s="120"/>
    </row>
    <row r="46" spans="1:14" s="119" customFormat="1" ht="72" customHeight="1">
      <c r="A46" s="25">
        <f t="shared" si="0"/>
        <v>33</v>
      </c>
      <c r="B46" s="118" t="s">
        <v>172</v>
      </c>
      <c r="C46" s="27" t="s">
        <v>21</v>
      </c>
      <c r="D46" s="28">
        <v>16023.24</v>
      </c>
      <c r="E46" s="29"/>
      <c r="F46" s="28">
        <v>9503.24</v>
      </c>
      <c r="G46" s="38"/>
      <c r="H46" s="38">
        <v>6.71</v>
      </c>
      <c r="I46" s="38"/>
      <c r="J46" s="38">
        <v>2</v>
      </c>
      <c r="K46" s="38">
        <v>0.45</v>
      </c>
      <c r="N46" s="120"/>
    </row>
    <row r="47" spans="1:14" s="119" customFormat="1" ht="72" customHeight="1">
      <c r="A47" s="25">
        <f t="shared" si="0"/>
        <v>34</v>
      </c>
      <c r="B47" s="118" t="s">
        <v>173</v>
      </c>
      <c r="C47" s="27" t="s">
        <v>21</v>
      </c>
      <c r="D47" s="28">
        <v>16628.53</v>
      </c>
      <c r="E47" s="29"/>
      <c r="F47" s="28">
        <v>10152</v>
      </c>
      <c r="G47" s="38"/>
      <c r="H47" s="38">
        <v>6.71</v>
      </c>
      <c r="I47" s="38"/>
      <c r="J47" s="38">
        <v>2</v>
      </c>
      <c r="K47" s="38">
        <v>0.45</v>
      </c>
      <c r="N47" s="120"/>
    </row>
    <row r="48" spans="1:14" s="119" customFormat="1" ht="72" customHeight="1">
      <c r="A48" s="25">
        <f t="shared" si="0"/>
        <v>35</v>
      </c>
      <c r="B48" s="118" t="s">
        <v>174</v>
      </c>
      <c r="C48" s="27" t="s">
        <v>21</v>
      </c>
      <c r="D48" s="28">
        <v>15760.23</v>
      </c>
      <c r="E48" s="29"/>
      <c r="F48" s="28">
        <v>9283.9599999999991</v>
      </c>
      <c r="G48" s="38"/>
      <c r="H48" s="38">
        <v>6.71</v>
      </c>
      <c r="I48" s="38"/>
      <c r="J48" s="38">
        <v>2</v>
      </c>
      <c r="K48" s="38">
        <v>0.45</v>
      </c>
      <c r="N48" s="120"/>
    </row>
    <row r="49" spans="1:14" s="119" customFormat="1" ht="77.25" customHeight="1">
      <c r="A49" s="25">
        <f t="shared" si="0"/>
        <v>36</v>
      </c>
      <c r="B49" s="118" t="s">
        <v>175</v>
      </c>
      <c r="C49" s="27" t="s">
        <v>21</v>
      </c>
      <c r="D49" s="28">
        <v>20231.990000000002</v>
      </c>
      <c r="E49" s="29"/>
      <c r="F49" s="28">
        <v>9503.34</v>
      </c>
      <c r="G49" s="38"/>
      <c r="H49" s="38">
        <v>6.71</v>
      </c>
      <c r="I49" s="38"/>
      <c r="J49" s="38">
        <v>2</v>
      </c>
      <c r="K49" s="38">
        <v>0.45</v>
      </c>
      <c r="N49" s="120"/>
    </row>
    <row r="50" spans="1:14" s="119" customFormat="1" ht="75" customHeight="1">
      <c r="A50" s="25">
        <f t="shared" si="0"/>
        <v>37</v>
      </c>
      <c r="B50" s="118" t="s">
        <v>176</v>
      </c>
      <c r="C50" s="27" t="s">
        <v>21</v>
      </c>
      <c r="D50" s="28">
        <v>16023.24</v>
      </c>
      <c r="E50" s="29"/>
      <c r="F50" s="28">
        <v>9503.24</v>
      </c>
      <c r="G50" s="38"/>
      <c r="H50" s="38">
        <v>6.71</v>
      </c>
      <c r="I50" s="38"/>
      <c r="J50" s="38">
        <v>2</v>
      </c>
      <c r="K50" s="38">
        <v>0.45</v>
      </c>
      <c r="N50" s="120"/>
    </row>
    <row r="51" spans="1:14" s="119" customFormat="1" ht="74.25" customHeight="1">
      <c r="A51" s="25">
        <f t="shared" si="0"/>
        <v>38</v>
      </c>
      <c r="B51" s="118" t="s">
        <v>177</v>
      </c>
      <c r="C51" s="27" t="s">
        <v>21</v>
      </c>
      <c r="D51" s="28">
        <v>16628.53</v>
      </c>
      <c r="E51" s="29"/>
      <c r="F51" s="28">
        <v>10152</v>
      </c>
      <c r="G51" s="38"/>
      <c r="H51" s="38">
        <v>6.71</v>
      </c>
      <c r="I51" s="38"/>
      <c r="J51" s="38">
        <v>2</v>
      </c>
      <c r="K51" s="38">
        <v>0.45</v>
      </c>
      <c r="N51" s="120"/>
    </row>
    <row r="52" spans="1:14" s="119" customFormat="1" ht="81" customHeight="1">
      <c r="A52" s="25">
        <f t="shared" si="0"/>
        <v>39</v>
      </c>
      <c r="B52" s="118" t="s">
        <v>178</v>
      </c>
      <c r="C52" s="27" t="s">
        <v>21</v>
      </c>
      <c r="D52" s="28">
        <v>15760.23</v>
      </c>
      <c r="E52" s="29"/>
      <c r="F52" s="28">
        <v>9283.9599999999991</v>
      </c>
      <c r="G52" s="38"/>
      <c r="H52" s="38">
        <v>6.71</v>
      </c>
      <c r="I52" s="38"/>
      <c r="J52" s="38">
        <v>2</v>
      </c>
      <c r="K52" s="38">
        <v>0.45</v>
      </c>
      <c r="N52" s="120"/>
    </row>
    <row r="53" spans="1:14" s="119" customFormat="1" ht="78.75" customHeight="1">
      <c r="A53" s="25">
        <f t="shared" si="0"/>
        <v>40</v>
      </c>
      <c r="B53" s="118" t="s">
        <v>179</v>
      </c>
      <c r="C53" s="27" t="s">
        <v>21</v>
      </c>
      <c r="D53" s="28">
        <v>20231.990000000002</v>
      </c>
      <c r="E53" s="29"/>
      <c r="F53" s="28">
        <v>9503.34</v>
      </c>
      <c r="G53" s="38"/>
      <c r="H53" s="38">
        <v>6.71</v>
      </c>
      <c r="I53" s="38"/>
      <c r="J53" s="38">
        <v>2</v>
      </c>
      <c r="K53" s="38">
        <v>0.45</v>
      </c>
      <c r="N53" s="120"/>
    </row>
    <row r="54" spans="1:14" s="119" customFormat="1" ht="74.25" customHeight="1">
      <c r="A54" s="25">
        <f t="shared" si="0"/>
        <v>41</v>
      </c>
      <c r="B54" s="118" t="s">
        <v>180</v>
      </c>
      <c r="C54" s="27" t="s">
        <v>21</v>
      </c>
      <c r="D54" s="28">
        <v>16023.24</v>
      </c>
      <c r="E54" s="29"/>
      <c r="F54" s="28">
        <v>9503.24</v>
      </c>
      <c r="G54" s="38"/>
      <c r="H54" s="38">
        <v>6.71</v>
      </c>
      <c r="I54" s="38"/>
      <c r="J54" s="38">
        <v>2</v>
      </c>
      <c r="K54" s="38">
        <v>0.45</v>
      </c>
      <c r="N54" s="120"/>
    </row>
    <row r="55" spans="1:14" s="119" customFormat="1" ht="74.25" customHeight="1">
      <c r="A55" s="25">
        <f t="shared" si="0"/>
        <v>42</v>
      </c>
      <c r="B55" s="118" t="s">
        <v>181</v>
      </c>
      <c r="C55" s="27" t="s">
        <v>21</v>
      </c>
      <c r="D55" s="28">
        <v>16628.53</v>
      </c>
      <c r="E55" s="29"/>
      <c r="F55" s="28">
        <v>10152</v>
      </c>
      <c r="G55" s="38"/>
      <c r="H55" s="38">
        <v>6.71</v>
      </c>
      <c r="I55" s="38"/>
      <c r="J55" s="38">
        <v>2</v>
      </c>
      <c r="K55" s="38">
        <v>0.45</v>
      </c>
      <c r="N55" s="120"/>
    </row>
    <row r="56" spans="1:14" s="119" customFormat="1" ht="74.25" customHeight="1">
      <c r="A56" s="25">
        <f t="shared" si="0"/>
        <v>43</v>
      </c>
      <c r="B56" s="118" t="s">
        <v>182</v>
      </c>
      <c r="C56" s="27" t="s">
        <v>21</v>
      </c>
      <c r="D56" s="28">
        <v>15760.23</v>
      </c>
      <c r="E56" s="29"/>
      <c r="F56" s="28">
        <v>9283.9599999999991</v>
      </c>
      <c r="G56" s="38"/>
      <c r="H56" s="38">
        <v>6.71</v>
      </c>
      <c r="I56" s="38"/>
      <c r="J56" s="38">
        <v>2</v>
      </c>
      <c r="K56" s="38">
        <v>0.45</v>
      </c>
      <c r="N56" s="120"/>
    </row>
    <row r="57" spans="1:14" s="119" customFormat="1" ht="74.25" customHeight="1">
      <c r="A57" s="25">
        <f t="shared" si="0"/>
        <v>44</v>
      </c>
      <c r="B57" s="118" t="s">
        <v>183</v>
      </c>
      <c r="C57" s="27" t="s">
        <v>21</v>
      </c>
      <c r="D57" s="28">
        <v>20231.990000000002</v>
      </c>
      <c r="E57" s="29"/>
      <c r="F57" s="28">
        <v>9503.34</v>
      </c>
      <c r="G57" s="38"/>
      <c r="H57" s="38">
        <v>6.71</v>
      </c>
      <c r="I57" s="38"/>
      <c r="J57" s="38">
        <v>2</v>
      </c>
      <c r="K57" s="38">
        <v>0.45</v>
      </c>
      <c r="N57" s="120"/>
    </row>
    <row r="58" spans="1:14" s="119" customFormat="1" ht="69.75" customHeight="1">
      <c r="A58" s="25">
        <f t="shared" si="0"/>
        <v>45</v>
      </c>
      <c r="B58" s="118" t="s">
        <v>184</v>
      </c>
      <c r="C58" s="27" t="s">
        <v>21</v>
      </c>
      <c r="D58" s="28">
        <v>16023.24</v>
      </c>
      <c r="E58" s="29"/>
      <c r="F58" s="28">
        <v>9503.24</v>
      </c>
      <c r="G58" s="38"/>
      <c r="H58" s="38">
        <v>6.71</v>
      </c>
      <c r="I58" s="38"/>
      <c r="J58" s="38">
        <v>2</v>
      </c>
      <c r="K58" s="38">
        <v>0.45</v>
      </c>
      <c r="N58" s="120"/>
    </row>
    <row r="59" spans="1:14" s="119" customFormat="1" ht="69.75" customHeight="1">
      <c r="A59" s="25">
        <f t="shared" si="0"/>
        <v>46</v>
      </c>
      <c r="B59" s="118" t="s">
        <v>185</v>
      </c>
      <c r="C59" s="27" t="s">
        <v>21</v>
      </c>
      <c r="D59" s="28">
        <v>16628.53</v>
      </c>
      <c r="E59" s="29"/>
      <c r="F59" s="28">
        <v>10152</v>
      </c>
      <c r="G59" s="38"/>
      <c r="H59" s="38">
        <v>6.71</v>
      </c>
      <c r="I59" s="38"/>
      <c r="J59" s="38">
        <v>2</v>
      </c>
      <c r="K59" s="38">
        <v>0.45</v>
      </c>
      <c r="N59" s="120"/>
    </row>
    <row r="60" spans="1:14" s="119" customFormat="1" ht="69.75" customHeight="1">
      <c r="A60" s="25">
        <f t="shared" si="0"/>
        <v>47</v>
      </c>
      <c r="B60" s="118" t="s">
        <v>186</v>
      </c>
      <c r="C60" s="27" t="s">
        <v>21</v>
      </c>
      <c r="D60" s="28">
        <v>15760.23</v>
      </c>
      <c r="E60" s="29"/>
      <c r="F60" s="28">
        <v>9283.9599999999991</v>
      </c>
      <c r="G60" s="38"/>
      <c r="H60" s="38">
        <v>6.71</v>
      </c>
      <c r="I60" s="38"/>
      <c r="J60" s="38">
        <v>2</v>
      </c>
      <c r="K60" s="38">
        <v>0.45</v>
      </c>
      <c r="N60" s="120"/>
    </row>
    <row r="61" spans="1:14" s="119" customFormat="1" ht="69.75" customHeight="1">
      <c r="A61" s="25">
        <f t="shared" si="0"/>
        <v>48</v>
      </c>
      <c r="B61" s="118" t="s">
        <v>187</v>
      </c>
      <c r="C61" s="27" t="s">
        <v>21</v>
      </c>
      <c r="D61" s="28">
        <v>20231.990000000002</v>
      </c>
      <c r="E61" s="29"/>
      <c r="F61" s="28">
        <v>9503.34</v>
      </c>
      <c r="G61" s="38"/>
      <c r="H61" s="38">
        <v>6.71</v>
      </c>
      <c r="I61" s="38"/>
      <c r="J61" s="38">
        <v>2</v>
      </c>
      <c r="K61" s="38">
        <v>0.45</v>
      </c>
      <c r="N61" s="120"/>
    </row>
    <row r="62" spans="1:14" s="119" customFormat="1" ht="71.25" customHeight="1">
      <c r="A62" s="25">
        <f t="shared" si="0"/>
        <v>49</v>
      </c>
      <c r="B62" s="118" t="s">
        <v>188</v>
      </c>
      <c r="C62" s="27" t="s">
        <v>21</v>
      </c>
      <c r="D62" s="28">
        <v>16023.24</v>
      </c>
      <c r="E62" s="29"/>
      <c r="F62" s="28">
        <v>9503.24</v>
      </c>
      <c r="G62" s="38"/>
      <c r="H62" s="38">
        <v>6.71</v>
      </c>
      <c r="I62" s="38"/>
      <c r="J62" s="38">
        <v>2</v>
      </c>
      <c r="K62" s="38">
        <v>0.45</v>
      </c>
      <c r="N62" s="120"/>
    </row>
    <row r="63" spans="1:14" s="119" customFormat="1" ht="71.25" customHeight="1">
      <c r="A63" s="25">
        <f t="shared" si="0"/>
        <v>50</v>
      </c>
      <c r="B63" s="118" t="s">
        <v>189</v>
      </c>
      <c r="C63" s="27" t="s">
        <v>21</v>
      </c>
      <c r="D63" s="28">
        <v>16628.53</v>
      </c>
      <c r="E63" s="29"/>
      <c r="F63" s="28">
        <v>10152</v>
      </c>
      <c r="G63" s="38"/>
      <c r="H63" s="38">
        <v>6.71</v>
      </c>
      <c r="I63" s="38"/>
      <c r="J63" s="38">
        <v>2</v>
      </c>
      <c r="K63" s="38">
        <v>0.45</v>
      </c>
      <c r="N63" s="120"/>
    </row>
    <row r="64" spans="1:14" s="119" customFormat="1" ht="71.25" customHeight="1">
      <c r="A64" s="25">
        <f t="shared" si="0"/>
        <v>51</v>
      </c>
      <c r="B64" s="118" t="s">
        <v>190</v>
      </c>
      <c r="C64" s="27" t="s">
        <v>21</v>
      </c>
      <c r="D64" s="28">
        <v>15760.23</v>
      </c>
      <c r="E64" s="29"/>
      <c r="F64" s="28">
        <v>9283.9599999999991</v>
      </c>
      <c r="G64" s="38"/>
      <c r="H64" s="38">
        <v>6.71</v>
      </c>
      <c r="I64" s="38"/>
      <c r="J64" s="38">
        <v>2</v>
      </c>
      <c r="K64" s="38">
        <v>0.45</v>
      </c>
      <c r="N64" s="120"/>
    </row>
    <row r="65" spans="1:14" s="119" customFormat="1" ht="75" customHeight="1">
      <c r="A65" s="25">
        <f t="shared" si="0"/>
        <v>52</v>
      </c>
      <c r="B65" s="118" t="s">
        <v>191</v>
      </c>
      <c r="C65" s="27" t="s">
        <v>21</v>
      </c>
      <c r="D65" s="28">
        <v>20231.990000000002</v>
      </c>
      <c r="E65" s="29"/>
      <c r="F65" s="28">
        <v>9503.34</v>
      </c>
      <c r="G65" s="38"/>
      <c r="H65" s="38">
        <v>6.71</v>
      </c>
      <c r="I65" s="38"/>
      <c r="J65" s="38">
        <v>2</v>
      </c>
      <c r="K65" s="38">
        <v>0.45</v>
      </c>
      <c r="N65" s="120"/>
    </row>
    <row r="66" spans="1:14" s="119" customFormat="1" ht="75" customHeight="1">
      <c r="A66" s="25">
        <f t="shared" si="0"/>
        <v>53</v>
      </c>
      <c r="B66" s="118" t="s">
        <v>192</v>
      </c>
      <c r="C66" s="27" t="s">
        <v>21</v>
      </c>
      <c r="D66" s="28">
        <v>16023.24</v>
      </c>
      <c r="E66" s="29"/>
      <c r="F66" s="28">
        <v>9503.24</v>
      </c>
      <c r="G66" s="38"/>
      <c r="H66" s="38">
        <v>6.71</v>
      </c>
      <c r="I66" s="38"/>
      <c r="J66" s="38">
        <v>2</v>
      </c>
      <c r="K66" s="38">
        <v>0.45</v>
      </c>
      <c r="N66" s="120"/>
    </row>
    <row r="67" spans="1:14" s="119" customFormat="1" ht="75" customHeight="1">
      <c r="A67" s="25">
        <f t="shared" si="0"/>
        <v>54</v>
      </c>
      <c r="B67" s="118" t="s">
        <v>193</v>
      </c>
      <c r="C67" s="27" t="s">
        <v>21</v>
      </c>
      <c r="D67" s="28">
        <v>16628.53</v>
      </c>
      <c r="E67" s="29"/>
      <c r="F67" s="28">
        <v>10152</v>
      </c>
      <c r="G67" s="38"/>
      <c r="H67" s="38">
        <v>6.71</v>
      </c>
      <c r="I67" s="38"/>
      <c r="J67" s="38">
        <v>2</v>
      </c>
      <c r="K67" s="38">
        <v>0.45</v>
      </c>
      <c r="N67" s="120"/>
    </row>
    <row r="68" spans="1:14" s="119" customFormat="1" ht="79.5" customHeight="1">
      <c r="A68" s="25">
        <f t="shared" si="0"/>
        <v>55</v>
      </c>
      <c r="B68" s="118" t="s">
        <v>194</v>
      </c>
      <c r="C68" s="27" t="s">
        <v>21</v>
      </c>
      <c r="D68" s="28">
        <v>15760.23</v>
      </c>
      <c r="E68" s="29"/>
      <c r="F68" s="28">
        <v>9283.9599999999991</v>
      </c>
      <c r="G68" s="38"/>
      <c r="H68" s="38">
        <v>6.71</v>
      </c>
      <c r="I68" s="38"/>
      <c r="J68" s="38">
        <v>2</v>
      </c>
      <c r="K68" s="38">
        <v>0.45</v>
      </c>
      <c r="N68" s="120"/>
    </row>
    <row r="69" spans="1:14" s="119" customFormat="1" ht="86.25" customHeight="1">
      <c r="A69" s="25">
        <f t="shared" si="0"/>
        <v>56</v>
      </c>
      <c r="B69" s="118" t="s">
        <v>195</v>
      </c>
      <c r="C69" s="27" t="s">
        <v>21</v>
      </c>
      <c r="D69" s="28">
        <v>20231.990000000002</v>
      </c>
      <c r="E69" s="29"/>
      <c r="F69" s="28">
        <v>9503.34</v>
      </c>
      <c r="G69" s="38"/>
      <c r="H69" s="38">
        <v>6.71</v>
      </c>
      <c r="I69" s="38"/>
      <c r="J69" s="38">
        <v>2</v>
      </c>
      <c r="K69" s="38">
        <v>0.45</v>
      </c>
      <c r="N69" s="120"/>
    </row>
    <row r="70" spans="1:14" s="119" customFormat="1" ht="86.25" customHeight="1">
      <c r="A70" s="25">
        <f t="shared" si="0"/>
        <v>57</v>
      </c>
      <c r="B70" s="118" t="s">
        <v>196</v>
      </c>
      <c r="C70" s="27" t="s">
        <v>21</v>
      </c>
      <c r="D70" s="28">
        <v>16023.24</v>
      </c>
      <c r="E70" s="29"/>
      <c r="F70" s="28">
        <v>9503.24</v>
      </c>
      <c r="G70" s="38"/>
      <c r="H70" s="38">
        <v>6.71</v>
      </c>
      <c r="I70" s="38"/>
      <c r="J70" s="38">
        <v>2</v>
      </c>
      <c r="K70" s="38">
        <v>0.45</v>
      </c>
      <c r="N70" s="120"/>
    </row>
    <row r="71" spans="1:14" s="119" customFormat="1" ht="67.5" customHeight="1">
      <c r="A71" s="25">
        <f t="shared" si="0"/>
        <v>58</v>
      </c>
      <c r="B71" s="118" t="s">
        <v>197</v>
      </c>
      <c r="C71" s="27" t="s">
        <v>21</v>
      </c>
      <c r="D71" s="28">
        <v>16628.53</v>
      </c>
      <c r="E71" s="29"/>
      <c r="F71" s="28">
        <v>10152</v>
      </c>
      <c r="G71" s="38"/>
      <c r="H71" s="38">
        <v>6.71</v>
      </c>
      <c r="I71" s="38"/>
      <c r="J71" s="38">
        <v>2</v>
      </c>
      <c r="K71" s="38">
        <v>0.45</v>
      </c>
      <c r="N71" s="120"/>
    </row>
    <row r="72" spans="1:14" s="119" customFormat="1" ht="67.5" customHeight="1">
      <c r="A72" s="25">
        <f t="shared" si="0"/>
        <v>59</v>
      </c>
      <c r="B72" s="118" t="s">
        <v>198</v>
      </c>
      <c r="C72" s="27" t="s">
        <v>21</v>
      </c>
      <c r="D72" s="28">
        <v>15760.23</v>
      </c>
      <c r="E72" s="29"/>
      <c r="F72" s="28">
        <v>9283.9599999999991</v>
      </c>
      <c r="G72" s="38"/>
      <c r="H72" s="38">
        <v>6.71</v>
      </c>
      <c r="I72" s="38"/>
      <c r="J72" s="38">
        <v>2</v>
      </c>
      <c r="K72" s="38">
        <v>0.45</v>
      </c>
      <c r="N72" s="120"/>
    </row>
    <row r="73" spans="1:14" s="119" customFormat="1" ht="67.5" customHeight="1">
      <c r="A73" s="25">
        <f t="shared" si="0"/>
        <v>60</v>
      </c>
      <c r="B73" s="118" t="s">
        <v>199</v>
      </c>
      <c r="C73" s="27" t="s">
        <v>21</v>
      </c>
      <c r="D73" s="28">
        <v>20231.990000000002</v>
      </c>
      <c r="E73" s="29"/>
      <c r="F73" s="28">
        <v>9503.34</v>
      </c>
      <c r="G73" s="38"/>
      <c r="H73" s="38">
        <v>6.71</v>
      </c>
      <c r="I73" s="38"/>
      <c r="J73" s="38">
        <v>2</v>
      </c>
      <c r="K73" s="38">
        <v>0.45</v>
      </c>
      <c r="N73" s="120"/>
    </row>
    <row r="74" spans="1:14" s="119" customFormat="1" ht="67.5" customHeight="1">
      <c r="A74" s="25">
        <f t="shared" si="0"/>
        <v>61</v>
      </c>
      <c r="B74" s="118" t="s">
        <v>200</v>
      </c>
      <c r="C74" s="27" t="s">
        <v>21</v>
      </c>
      <c r="D74" s="28">
        <v>16023.24</v>
      </c>
      <c r="E74" s="29"/>
      <c r="F74" s="28">
        <v>9503.24</v>
      </c>
      <c r="G74" s="38"/>
      <c r="H74" s="38">
        <v>6.71</v>
      </c>
      <c r="I74" s="38"/>
      <c r="J74" s="38">
        <v>2</v>
      </c>
      <c r="K74" s="38">
        <v>0.45</v>
      </c>
      <c r="N74" s="120"/>
    </row>
    <row r="75" spans="1:14" s="119" customFormat="1" ht="67.5" customHeight="1">
      <c r="A75" s="25">
        <f t="shared" si="0"/>
        <v>62</v>
      </c>
      <c r="B75" s="118" t="s">
        <v>201</v>
      </c>
      <c r="C75" s="27" t="s">
        <v>21</v>
      </c>
      <c r="D75" s="28">
        <v>16628.53</v>
      </c>
      <c r="E75" s="29"/>
      <c r="F75" s="28">
        <v>10152</v>
      </c>
      <c r="G75" s="38"/>
      <c r="H75" s="38">
        <v>6.71</v>
      </c>
      <c r="I75" s="38"/>
      <c r="J75" s="38">
        <v>2</v>
      </c>
      <c r="K75" s="38">
        <v>0.45</v>
      </c>
      <c r="N75" s="120"/>
    </row>
    <row r="76" spans="1:14" s="119" customFormat="1" ht="75" customHeight="1">
      <c r="A76" s="25">
        <f t="shared" si="0"/>
        <v>63</v>
      </c>
      <c r="B76" s="118" t="s">
        <v>202</v>
      </c>
      <c r="C76" s="27" t="s">
        <v>21</v>
      </c>
      <c r="D76" s="28">
        <v>15760.23</v>
      </c>
      <c r="E76" s="29"/>
      <c r="F76" s="28">
        <v>9283.9599999999991</v>
      </c>
      <c r="G76" s="38"/>
      <c r="H76" s="38">
        <v>6.71</v>
      </c>
      <c r="I76" s="38"/>
      <c r="J76" s="38">
        <v>2</v>
      </c>
      <c r="K76" s="38">
        <v>0.45</v>
      </c>
      <c r="N76" s="120"/>
    </row>
    <row r="77" spans="1:14" s="119" customFormat="1" ht="75" customHeight="1">
      <c r="A77" s="25">
        <f t="shared" si="0"/>
        <v>64</v>
      </c>
      <c r="B77" s="118" t="s">
        <v>203</v>
      </c>
      <c r="C77" s="27" t="s">
        <v>21</v>
      </c>
      <c r="D77" s="28">
        <v>20231.990000000002</v>
      </c>
      <c r="E77" s="29"/>
      <c r="F77" s="28">
        <v>9503.34</v>
      </c>
      <c r="G77" s="38"/>
      <c r="H77" s="38">
        <v>6.71</v>
      </c>
      <c r="I77" s="38"/>
      <c r="J77" s="38">
        <v>2</v>
      </c>
      <c r="K77" s="38">
        <v>0.45</v>
      </c>
      <c r="N77" s="120"/>
    </row>
    <row r="78" spans="1:14" s="119" customFormat="1" ht="75" customHeight="1">
      <c r="A78" s="25">
        <f t="shared" si="0"/>
        <v>65</v>
      </c>
      <c r="B78" s="118" t="s">
        <v>204</v>
      </c>
      <c r="C78" s="27" t="s">
        <v>21</v>
      </c>
      <c r="D78" s="28">
        <v>16023.24</v>
      </c>
      <c r="E78" s="29"/>
      <c r="F78" s="28">
        <v>9503.24</v>
      </c>
      <c r="G78" s="38"/>
      <c r="H78" s="38">
        <v>8.11</v>
      </c>
      <c r="I78" s="38"/>
      <c r="J78" s="38">
        <v>2</v>
      </c>
      <c r="K78" s="38">
        <v>0.45</v>
      </c>
      <c r="N78" s="120"/>
    </row>
    <row r="79" spans="1:14" s="119" customFormat="1" ht="75" customHeight="1">
      <c r="A79" s="25">
        <f t="shared" si="0"/>
        <v>66</v>
      </c>
      <c r="B79" s="118" t="s">
        <v>205</v>
      </c>
      <c r="C79" s="27" t="s">
        <v>21</v>
      </c>
      <c r="D79" s="28">
        <v>15746.28</v>
      </c>
      <c r="E79" s="29"/>
      <c r="F79" s="28">
        <v>9493</v>
      </c>
      <c r="G79" s="38"/>
      <c r="H79" s="38">
        <v>7.55</v>
      </c>
      <c r="I79" s="38"/>
      <c r="J79" s="38">
        <v>2</v>
      </c>
      <c r="K79" s="38">
        <v>0.45</v>
      </c>
      <c r="N79" s="120"/>
    </row>
    <row r="80" spans="1:14" s="119" customFormat="1" ht="115.5" customHeight="1">
      <c r="A80" s="25">
        <f t="shared" ref="A80:A87" si="1">A79+1</f>
        <v>67</v>
      </c>
      <c r="B80" s="118" t="s">
        <v>206</v>
      </c>
      <c r="C80" s="27" t="s">
        <v>21</v>
      </c>
      <c r="D80" s="28">
        <v>15777.38</v>
      </c>
      <c r="E80" s="29"/>
      <c r="F80" s="28">
        <v>9524</v>
      </c>
      <c r="G80" s="38"/>
      <c r="H80" s="38">
        <v>6.71</v>
      </c>
      <c r="I80" s="38"/>
      <c r="J80" s="38">
        <v>2</v>
      </c>
      <c r="K80" s="38">
        <v>0.45</v>
      </c>
      <c r="N80" s="120"/>
    </row>
    <row r="81" spans="1:14" s="119" customFormat="1" ht="89.25" customHeight="1">
      <c r="A81" s="25">
        <f t="shared" si="1"/>
        <v>68</v>
      </c>
      <c r="B81" s="118" t="s">
        <v>207</v>
      </c>
      <c r="C81" s="27" t="s">
        <v>21</v>
      </c>
      <c r="D81" s="28">
        <v>15283</v>
      </c>
      <c r="E81" s="29"/>
      <c r="F81" s="28">
        <v>9030</v>
      </c>
      <c r="G81" s="38"/>
      <c r="H81" s="38">
        <v>7.15</v>
      </c>
      <c r="I81" s="38"/>
      <c r="J81" s="38">
        <v>2</v>
      </c>
      <c r="K81" s="38">
        <v>0.45</v>
      </c>
      <c r="N81" s="120"/>
    </row>
    <row r="82" spans="1:14" s="119" customFormat="1" ht="77.25" customHeight="1">
      <c r="A82" s="25">
        <f t="shared" si="1"/>
        <v>69</v>
      </c>
      <c r="B82" s="118" t="s">
        <v>208</v>
      </c>
      <c r="C82" s="27" t="s">
        <v>21</v>
      </c>
      <c r="D82" s="28">
        <v>15816</v>
      </c>
      <c r="E82" s="29"/>
      <c r="F82" s="28">
        <v>9562</v>
      </c>
      <c r="G82" s="38"/>
      <c r="H82" s="38">
        <v>8.11</v>
      </c>
      <c r="I82" s="38"/>
      <c r="J82" s="38">
        <v>2</v>
      </c>
      <c r="K82" s="38">
        <v>0.45</v>
      </c>
      <c r="N82" s="120"/>
    </row>
    <row r="83" spans="1:14" s="119" customFormat="1" ht="77.25" customHeight="1">
      <c r="A83" s="25">
        <f t="shared" si="1"/>
        <v>70</v>
      </c>
      <c r="B83" s="118" t="s">
        <v>209</v>
      </c>
      <c r="C83" s="27" t="s">
        <v>21</v>
      </c>
      <c r="D83" s="28">
        <v>16023.24</v>
      </c>
      <c r="E83" s="29"/>
      <c r="F83" s="28">
        <v>9503.24</v>
      </c>
      <c r="G83" s="38"/>
      <c r="H83" s="38">
        <v>8.11</v>
      </c>
      <c r="I83" s="38"/>
      <c r="J83" s="38">
        <v>2</v>
      </c>
      <c r="K83" s="38">
        <v>0.45</v>
      </c>
      <c r="N83" s="120"/>
    </row>
    <row r="84" spans="1:14" s="119" customFormat="1" ht="115.5" customHeight="1">
      <c r="A84" s="25">
        <f t="shared" si="1"/>
        <v>71</v>
      </c>
      <c r="B84" s="118" t="s">
        <v>210</v>
      </c>
      <c r="C84" s="27" t="s">
        <v>21</v>
      </c>
      <c r="D84" s="28">
        <v>15746.28</v>
      </c>
      <c r="E84" s="29"/>
      <c r="F84" s="28">
        <v>9493</v>
      </c>
      <c r="G84" s="38"/>
      <c r="H84" s="38">
        <v>7.55</v>
      </c>
      <c r="I84" s="38"/>
      <c r="J84" s="38">
        <v>2</v>
      </c>
      <c r="K84" s="38">
        <v>0.45</v>
      </c>
      <c r="N84" s="120"/>
    </row>
    <row r="85" spans="1:14" s="119" customFormat="1" ht="60" customHeight="1">
      <c r="A85" s="25">
        <f t="shared" si="1"/>
        <v>72</v>
      </c>
      <c r="B85" s="118" t="s">
        <v>211</v>
      </c>
      <c r="C85" s="27" t="s">
        <v>21</v>
      </c>
      <c r="D85" s="28">
        <v>15777.38</v>
      </c>
      <c r="E85" s="29"/>
      <c r="F85" s="28">
        <v>9524</v>
      </c>
      <c r="G85" s="38"/>
      <c r="H85" s="38">
        <v>6.71</v>
      </c>
      <c r="I85" s="38"/>
      <c r="J85" s="38">
        <v>2</v>
      </c>
      <c r="K85" s="38">
        <v>0.45</v>
      </c>
      <c r="N85" s="120"/>
    </row>
    <row r="86" spans="1:14" s="119" customFormat="1" ht="60" customHeight="1">
      <c r="A86" s="25">
        <f t="shared" si="1"/>
        <v>73</v>
      </c>
      <c r="B86" s="118" t="s">
        <v>212</v>
      </c>
      <c r="C86" s="27" t="s">
        <v>21</v>
      </c>
      <c r="D86" s="28">
        <v>15283</v>
      </c>
      <c r="E86" s="29"/>
      <c r="F86" s="28">
        <v>9030</v>
      </c>
      <c r="G86" s="38"/>
      <c r="H86" s="38">
        <v>7.15</v>
      </c>
      <c r="I86" s="38"/>
      <c r="J86" s="38">
        <v>2</v>
      </c>
      <c r="K86" s="38">
        <v>0.45</v>
      </c>
      <c r="N86" s="120"/>
    </row>
    <row r="87" spans="1:14" s="119" customFormat="1" ht="58.5" customHeight="1">
      <c r="A87" s="25">
        <f t="shared" si="1"/>
        <v>74</v>
      </c>
      <c r="B87" s="118" t="s">
        <v>213</v>
      </c>
      <c r="C87" s="27" t="s">
        <v>21</v>
      </c>
      <c r="D87" s="28">
        <v>15816</v>
      </c>
      <c r="E87" s="29"/>
      <c r="F87" s="28">
        <v>9562</v>
      </c>
      <c r="G87" s="38"/>
      <c r="H87" s="38">
        <v>8.11</v>
      </c>
      <c r="I87" s="38"/>
      <c r="J87" s="38">
        <v>2</v>
      </c>
      <c r="K87" s="38">
        <v>0.45</v>
      </c>
      <c r="N87" s="120"/>
    </row>
    <row r="88" spans="1:14" ht="15.75" customHeight="1">
      <c r="A88" s="136" t="s">
        <v>22</v>
      </c>
      <c r="B88" s="137"/>
      <c r="C88" s="22" t="s">
        <v>17</v>
      </c>
      <c r="D88" s="43">
        <f>SUM(D14:D87)</f>
        <v>1256259.1599999997</v>
      </c>
      <c r="E88" s="44"/>
      <c r="F88" s="43">
        <f>SUM(F14:F87)</f>
        <v>704903.67999999993</v>
      </c>
      <c r="G88" s="44"/>
      <c r="H88" s="43">
        <f>SUM(H14:H87)</f>
        <v>504.69999999999953</v>
      </c>
      <c r="I88" s="44"/>
      <c r="J88" s="43">
        <f>SUM(J14:J87)</f>
        <v>148</v>
      </c>
      <c r="K88" s="43">
        <f>SUM(K14:K87)</f>
        <v>33.299999999999969</v>
      </c>
    </row>
    <row r="89" spans="1:14">
      <c r="A89" s="9"/>
      <c r="B89" s="15"/>
      <c r="C89" s="9"/>
      <c r="D89" s="10"/>
      <c r="E89" s="10"/>
      <c r="F89" s="10"/>
      <c r="G89" s="10"/>
      <c r="H89" s="10"/>
      <c r="I89" s="10"/>
      <c r="J89" s="10"/>
      <c r="K89" s="10"/>
    </row>
    <row r="90" spans="1:14" ht="15">
      <c r="A90" s="9"/>
      <c r="B90" s="48" t="s">
        <v>59</v>
      </c>
      <c r="C90" s="9"/>
      <c r="D90" s="10"/>
      <c r="E90" s="10"/>
      <c r="F90" s="10"/>
      <c r="G90" s="10"/>
      <c r="H90" s="10"/>
      <c r="I90" s="10"/>
      <c r="J90" s="10"/>
      <c r="K90" s="10"/>
    </row>
    <row r="91" spans="1:14" s="115" customFormat="1" ht="15" customHeight="1">
      <c r="A91" s="135" t="s">
        <v>33</v>
      </c>
      <c r="B91" s="135"/>
      <c r="C91" s="122"/>
      <c r="D91" s="109" t="s">
        <v>37</v>
      </c>
      <c r="E91" s="50"/>
      <c r="F91" s="50"/>
      <c r="G91" s="50"/>
      <c r="H91" s="50"/>
      <c r="I91" s="50"/>
      <c r="J91" s="50"/>
      <c r="K91" s="50"/>
      <c r="N91" s="116"/>
    </row>
    <row r="92" spans="1:14" s="115" customFormat="1" ht="15">
      <c r="A92" s="51"/>
      <c r="B92" s="48"/>
      <c r="C92" s="51"/>
      <c r="D92" s="50"/>
      <c r="E92" s="50"/>
      <c r="F92" s="50"/>
      <c r="G92" s="50"/>
      <c r="H92" s="50"/>
      <c r="I92" s="50"/>
      <c r="J92" s="50"/>
      <c r="K92" s="50"/>
      <c r="N92" s="116"/>
    </row>
    <row r="93" spans="1:14" s="115" customFormat="1" ht="15">
      <c r="A93" s="122"/>
      <c r="B93" s="123" t="s">
        <v>51</v>
      </c>
      <c r="C93" s="122"/>
      <c r="D93" s="123" t="s">
        <v>52</v>
      </c>
      <c r="E93" s="124"/>
      <c r="F93" s="124"/>
      <c r="G93" s="124"/>
      <c r="H93" s="124"/>
      <c r="I93" s="124"/>
      <c r="J93" s="124"/>
      <c r="K93" s="124"/>
      <c r="N93" s="116"/>
    </row>
  </sheetData>
  <mergeCells count="17">
    <mergeCell ref="J6:K6"/>
    <mergeCell ref="A1:B1"/>
    <mergeCell ref="A2:B2"/>
    <mergeCell ref="J3:K3"/>
    <mergeCell ref="A5:B5"/>
    <mergeCell ref="H5:I5"/>
    <mergeCell ref="H2:K2"/>
    <mergeCell ref="D11:E11"/>
    <mergeCell ref="F11:G11"/>
    <mergeCell ref="H11:K11"/>
    <mergeCell ref="A7:B7"/>
    <mergeCell ref="A9:K9"/>
    <mergeCell ref="A88:B88"/>
    <mergeCell ref="A91:B91"/>
    <mergeCell ref="A11:A12"/>
    <mergeCell ref="B11:B12"/>
    <mergeCell ref="C11:C12"/>
  </mergeCells>
  <pageMargins left="0.41" right="0.28999999999999998" top="0.3" bottom="0.4" header="0.3" footer="0.3"/>
  <pageSetup paperSize="9" scale="71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28"/>
  <sheetViews>
    <sheetView tabSelected="1" view="pageBreakPreview" zoomScale="60" zoomScaleNormal="115" workbookViewId="0">
      <selection activeCell="F24" sqref="F24"/>
    </sheetView>
  </sheetViews>
  <sheetFormatPr defaultRowHeight="15"/>
  <cols>
    <col min="1" max="1" width="7" style="81" customWidth="1"/>
    <col min="2" max="2" width="28.28515625" style="57" customWidth="1"/>
    <col min="3" max="3" width="9.140625" style="57"/>
    <col min="4" max="4" width="12.42578125" style="57" bestFit="1" customWidth="1"/>
    <col min="5" max="5" width="9.140625" style="57"/>
    <col min="6" max="6" width="11" style="57" customWidth="1"/>
    <col min="7" max="16384" width="9.140625" style="57"/>
  </cols>
  <sheetData>
    <row r="1" spans="1:11" s="107" customFormat="1" ht="15.75">
      <c r="A1" s="144" t="s">
        <v>0</v>
      </c>
      <c r="B1" s="144"/>
      <c r="C1" s="97"/>
      <c r="D1" s="97"/>
      <c r="E1" s="97"/>
      <c r="F1" s="97"/>
      <c r="G1" s="97"/>
      <c r="H1" s="98" t="s">
        <v>1</v>
      </c>
      <c r="I1" s="97"/>
      <c r="J1" s="97"/>
      <c r="K1" s="97"/>
    </row>
    <row r="2" spans="1:11" s="107" customFormat="1" ht="32.25" customHeight="1">
      <c r="A2" s="145" t="s">
        <v>82</v>
      </c>
      <c r="B2" s="145"/>
      <c r="C2" s="97"/>
      <c r="D2" s="97"/>
      <c r="E2" s="97"/>
      <c r="F2" s="97"/>
      <c r="G2" s="97"/>
      <c r="H2" s="135" t="s">
        <v>80</v>
      </c>
      <c r="I2" s="135"/>
      <c r="J2" s="135"/>
      <c r="K2" s="135"/>
    </row>
    <row r="3" spans="1:11" s="107" customFormat="1" ht="15.75">
      <c r="A3" s="88"/>
      <c r="B3" s="89" t="s">
        <v>78</v>
      </c>
      <c r="C3" s="97"/>
      <c r="D3" s="97"/>
      <c r="E3" s="97"/>
      <c r="F3" s="97"/>
      <c r="G3" s="97"/>
      <c r="H3" s="90"/>
      <c r="I3" s="91"/>
      <c r="J3" s="138" t="s">
        <v>81</v>
      </c>
      <c r="K3" s="138"/>
    </row>
    <row r="4" spans="1:11" s="107" customFormat="1" ht="15.75">
      <c r="A4" s="92"/>
      <c r="B4" s="93"/>
      <c r="C4" s="97"/>
      <c r="D4" s="97"/>
      <c r="E4" s="97"/>
      <c r="F4" s="97"/>
      <c r="G4" s="97"/>
      <c r="H4" s="94"/>
      <c r="I4" s="95"/>
      <c r="J4" s="132"/>
      <c r="K4" s="132"/>
    </row>
    <row r="5" spans="1:11" s="107" customFormat="1" ht="15" customHeight="1">
      <c r="A5" s="145" t="s">
        <v>2</v>
      </c>
      <c r="B5" s="145"/>
      <c r="C5" s="97"/>
      <c r="D5" s="97"/>
      <c r="E5" s="97"/>
      <c r="F5" s="97"/>
      <c r="G5" s="97"/>
      <c r="H5" s="135"/>
      <c r="I5" s="135"/>
      <c r="J5" s="97"/>
      <c r="K5" s="97"/>
    </row>
    <row r="6" spans="1:11" s="107" customFormat="1" ht="15.75">
      <c r="A6" s="88"/>
      <c r="B6" s="96" t="s">
        <v>79</v>
      </c>
      <c r="C6" s="97"/>
      <c r="D6" s="97"/>
      <c r="E6" s="97"/>
      <c r="F6" s="97"/>
      <c r="G6" s="97"/>
      <c r="H6" s="94"/>
      <c r="I6" s="95"/>
      <c r="J6" s="138"/>
      <c r="K6" s="138"/>
    </row>
    <row r="7" spans="1:11">
      <c r="A7" s="58"/>
      <c r="B7" s="56"/>
      <c r="C7" s="56"/>
      <c r="D7" s="56"/>
      <c r="E7" s="56"/>
      <c r="F7" s="56"/>
      <c r="G7" s="56"/>
      <c r="H7" s="56"/>
      <c r="I7" s="56"/>
      <c r="J7" s="56"/>
      <c r="K7" s="56"/>
    </row>
    <row r="8" spans="1:11" ht="15" customHeight="1">
      <c r="A8" s="139" t="s">
        <v>231</v>
      </c>
      <c r="B8" s="139"/>
      <c r="C8" s="139"/>
      <c r="D8" s="139"/>
      <c r="E8" s="139"/>
      <c r="F8" s="139"/>
      <c r="G8" s="139"/>
      <c r="H8" s="139"/>
      <c r="I8" s="139"/>
      <c r="J8" s="139"/>
      <c r="K8" s="139"/>
    </row>
    <row r="9" spans="1:11">
      <c r="A9" s="58"/>
      <c r="B9" s="56"/>
      <c r="C9" s="56"/>
      <c r="D9" s="56"/>
      <c r="E9" s="56"/>
      <c r="F9" s="56"/>
      <c r="G9" s="56"/>
      <c r="H9" s="56"/>
      <c r="I9" s="56"/>
      <c r="J9" s="56"/>
      <c r="K9" s="56"/>
    </row>
    <row r="10" spans="1:11" ht="28.5" customHeight="1">
      <c r="A10" s="140" t="s">
        <v>3</v>
      </c>
      <c r="B10" s="140" t="s">
        <v>4</v>
      </c>
      <c r="C10" s="140" t="s">
        <v>5</v>
      </c>
      <c r="D10" s="59" t="s">
        <v>6</v>
      </c>
      <c r="E10" s="60"/>
      <c r="F10" s="162" t="s">
        <v>7</v>
      </c>
      <c r="G10" s="163"/>
      <c r="H10" s="59" t="s">
        <v>8</v>
      </c>
      <c r="I10" s="61"/>
      <c r="J10" s="61"/>
      <c r="K10" s="60"/>
    </row>
    <row r="11" spans="1:11" ht="66" customHeight="1">
      <c r="A11" s="141"/>
      <c r="B11" s="141"/>
      <c r="C11" s="141"/>
      <c r="D11" s="134" t="s">
        <v>9</v>
      </c>
      <c r="E11" s="134" t="s">
        <v>10</v>
      </c>
      <c r="F11" s="133" t="s">
        <v>11</v>
      </c>
      <c r="G11" s="133" t="s">
        <v>12</v>
      </c>
      <c r="H11" s="134" t="s">
        <v>13</v>
      </c>
      <c r="I11" s="134" t="s">
        <v>14</v>
      </c>
      <c r="J11" s="134" t="s">
        <v>15</v>
      </c>
      <c r="K11" s="134" t="s">
        <v>16</v>
      </c>
    </row>
    <row r="12" spans="1:11">
      <c r="A12" s="16">
        <v>1</v>
      </c>
      <c r="B12" s="62" t="s">
        <v>44</v>
      </c>
      <c r="C12" s="63"/>
      <c r="D12" s="69"/>
      <c r="E12" s="64"/>
      <c r="F12" s="70"/>
      <c r="G12" s="63"/>
      <c r="H12" s="64"/>
      <c r="I12" s="64"/>
      <c r="J12" s="64"/>
      <c r="K12" s="65"/>
    </row>
    <row r="13" spans="1:11">
      <c r="A13" s="22" t="s">
        <v>241</v>
      </c>
      <c r="B13" s="66" t="s">
        <v>234</v>
      </c>
      <c r="C13" s="63"/>
      <c r="D13" s="70"/>
      <c r="E13" s="63"/>
      <c r="F13" s="70"/>
      <c r="G13" s="63"/>
      <c r="H13" s="63"/>
      <c r="I13" s="63"/>
      <c r="J13" s="63"/>
      <c r="K13" s="67"/>
    </row>
    <row r="14" spans="1:11" ht="28.5" customHeight="1">
      <c r="A14" s="25">
        <v>1</v>
      </c>
      <c r="B14" s="68" t="s">
        <v>237</v>
      </c>
      <c r="C14" s="27" t="s">
        <v>21</v>
      </c>
      <c r="D14" s="38">
        <v>143376</v>
      </c>
      <c r="E14" s="29"/>
      <c r="F14" s="38">
        <v>55260</v>
      </c>
      <c r="G14" s="29"/>
      <c r="H14" s="84">
        <v>92.16</v>
      </c>
      <c r="I14" s="29"/>
      <c r="J14" s="29">
        <v>0</v>
      </c>
      <c r="K14" s="29">
        <v>0</v>
      </c>
    </row>
    <row r="15" spans="1:11" ht="19.5" customHeight="1">
      <c r="A15" s="136" t="s">
        <v>239</v>
      </c>
      <c r="B15" s="161"/>
      <c r="C15" s="22" t="s">
        <v>17</v>
      </c>
      <c r="D15" s="43">
        <f>SUM(D14:D14)</f>
        <v>143376</v>
      </c>
      <c r="E15" s="44"/>
      <c r="F15" s="43">
        <f>SUM(F14:F14)</f>
        <v>55260</v>
      </c>
      <c r="G15" s="44"/>
      <c r="H15" s="43">
        <f>SUM(H14:H14)</f>
        <v>92.16</v>
      </c>
      <c r="I15" s="44"/>
      <c r="J15" s="43">
        <f>SUM(J14:J14)</f>
        <v>0</v>
      </c>
      <c r="K15" s="43">
        <f>SUM(K14:K14)</f>
        <v>0</v>
      </c>
    </row>
    <row r="16" spans="1:11">
      <c r="A16" s="22">
        <v>2</v>
      </c>
      <c r="B16" s="66" t="s">
        <v>238</v>
      </c>
      <c r="C16" s="63"/>
      <c r="D16" s="70"/>
      <c r="E16" s="63"/>
      <c r="F16" s="70"/>
      <c r="G16" s="63"/>
      <c r="H16" s="63"/>
      <c r="I16" s="63"/>
      <c r="J16" s="63"/>
      <c r="K16" s="67"/>
    </row>
    <row r="17" spans="1:11" ht="48.75" customHeight="1">
      <c r="A17" s="25" t="s">
        <v>242</v>
      </c>
      <c r="B17" s="68" t="s">
        <v>240</v>
      </c>
      <c r="C17" s="27" t="s">
        <v>21</v>
      </c>
      <c r="D17" s="38">
        <v>45000</v>
      </c>
      <c r="E17" s="29"/>
      <c r="F17" s="38">
        <v>25000</v>
      </c>
      <c r="G17" s="29"/>
      <c r="H17" s="84">
        <v>369</v>
      </c>
      <c r="I17" s="29"/>
      <c r="J17" s="29"/>
      <c r="K17" s="29">
        <v>0</v>
      </c>
    </row>
    <row r="18" spans="1:11">
      <c r="A18" s="22">
        <v>3</v>
      </c>
      <c r="B18" s="66" t="s">
        <v>245</v>
      </c>
      <c r="C18" s="63"/>
      <c r="D18" s="70"/>
      <c r="E18" s="63"/>
      <c r="F18" s="70"/>
      <c r="G18" s="63"/>
      <c r="H18" s="63"/>
      <c r="I18" s="63"/>
      <c r="J18" s="63"/>
      <c r="K18" s="67"/>
    </row>
    <row r="19" spans="1:11" ht="27.75" customHeight="1">
      <c r="A19" s="25" t="s">
        <v>244</v>
      </c>
      <c r="B19" s="68" t="s">
        <v>243</v>
      </c>
      <c r="C19" s="27" t="s">
        <v>21</v>
      </c>
      <c r="D19" s="38"/>
      <c r="E19" s="29"/>
      <c r="F19" s="38"/>
      <c r="G19" s="29"/>
      <c r="H19" s="84">
        <v>40</v>
      </c>
      <c r="I19" s="29"/>
      <c r="J19" s="29">
        <v>0</v>
      </c>
      <c r="K19" s="29">
        <v>0</v>
      </c>
    </row>
    <row r="20" spans="1:11">
      <c r="A20" s="146" t="s">
        <v>246</v>
      </c>
      <c r="B20" s="160"/>
      <c r="C20" s="74"/>
      <c r="D20" s="75">
        <f>D19+D17+D15</f>
        <v>188376</v>
      </c>
      <c r="E20" s="33"/>
      <c r="F20" s="75">
        <f>F19+F17+F15</f>
        <v>80260</v>
      </c>
      <c r="G20" s="33"/>
      <c r="H20" s="75">
        <f>H19+H17+H15</f>
        <v>501.15999999999997</v>
      </c>
      <c r="I20" s="33"/>
      <c r="J20" s="75">
        <f>J19+J17+J15</f>
        <v>0</v>
      </c>
      <c r="K20" s="75">
        <f>K19+K17+K15</f>
        <v>0</v>
      </c>
    </row>
    <row r="21" spans="1:11">
      <c r="A21" s="58"/>
      <c r="B21" s="56"/>
      <c r="C21" s="56"/>
      <c r="D21" s="56"/>
      <c r="E21" s="56"/>
      <c r="F21" s="56"/>
      <c r="G21" s="56"/>
      <c r="H21" s="56"/>
      <c r="I21" s="56"/>
      <c r="J21" s="56"/>
      <c r="K21" s="56"/>
    </row>
    <row r="22" spans="1:11" s="78" customFormat="1" ht="18">
      <c r="A22" s="76"/>
      <c r="B22" s="77" t="s">
        <v>59</v>
      </c>
      <c r="C22" s="77"/>
      <c r="D22" s="77"/>
      <c r="E22" s="77"/>
      <c r="F22" s="77"/>
      <c r="G22" s="77"/>
      <c r="H22" s="77"/>
      <c r="I22" s="77"/>
      <c r="J22" s="77"/>
      <c r="K22" s="77"/>
    </row>
    <row r="23" spans="1:11" s="78" customFormat="1" ht="15" customHeight="1">
      <c r="A23" s="143" t="s">
        <v>33</v>
      </c>
      <c r="B23" s="143"/>
      <c r="D23" s="79" t="s">
        <v>37</v>
      </c>
      <c r="E23" s="77"/>
      <c r="F23" s="77"/>
      <c r="H23" s="77"/>
      <c r="I23" s="77"/>
      <c r="J23" s="77"/>
      <c r="K23" s="77"/>
    </row>
    <row r="24" spans="1:11" s="78" customFormat="1" ht="18">
      <c r="A24" s="76"/>
      <c r="B24" s="77"/>
      <c r="C24" s="77"/>
      <c r="D24" s="77"/>
      <c r="E24" s="77"/>
      <c r="F24" s="77"/>
      <c r="H24" s="77"/>
      <c r="I24" s="77"/>
      <c r="J24" s="77"/>
      <c r="K24" s="77"/>
    </row>
    <row r="25" spans="1:11" s="78" customFormat="1" ht="18">
      <c r="A25" s="80"/>
      <c r="B25" s="78" t="s">
        <v>235</v>
      </c>
      <c r="D25" s="78" t="s">
        <v>236</v>
      </c>
    </row>
    <row r="27" spans="1:11" ht="18.75">
      <c r="B27" s="103" t="s">
        <v>232</v>
      </c>
    </row>
    <row r="28" spans="1:11" ht="18.75">
      <c r="B28" s="103" t="s">
        <v>233</v>
      </c>
    </row>
  </sheetData>
  <mergeCells count="15">
    <mergeCell ref="A23:B23"/>
    <mergeCell ref="A15:B15"/>
    <mergeCell ref="A20:B20"/>
    <mergeCell ref="J6:K6"/>
    <mergeCell ref="A8:K8"/>
    <mergeCell ref="A10:A11"/>
    <mergeCell ref="B10:B11"/>
    <mergeCell ref="C10:C11"/>
    <mergeCell ref="F10:G10"/>
    <mergeCell ref="A1:B1"/>
    <mergeCell ref="A2:B2"/>
    <mergeCell ref="H2:K2"/>
    <mergeCell ref="J3:K3"/>
    <mergeCell ref="A5:B5"/>
    <mergeCell ref="H5:I5"/>
  </mergeCells>
  <pageMargins left="0.63" right="0.7" top="0.75" bottom="0.75" header="0.3" footer="0.3"/>
  <pageSetup paperSize="9" scale="7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ТП</vt:lpstr>
      <vt:lpstr>доп.ТП</vt:lpstr>
      <vt:lpstr>ВЛ</vt:lpstr>
      <vt:lpstr>доп.ВЛ</vt:lpstr>
      <vt:lpstr>УНО</vt:lpstr>
      <vt:lpstr>ВЛ!Область_печати</vt:lpstr>
      <vt:lpstr>доп.ТП!Область_печати</vt:lpstr>
      <vt:lpstr>ТП!Область_печати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2023-10-05T09:08:05Z</dcterms:modified>
</cp:coreProperties>
</file>